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17" activeTab="1"/>
  </bookViews>
  <sheets>
    <sheet name="DS01a-MAJOR ELEMENT GEOCHEM" sheetId="1" r:id="rId1"/>
    <sheet name="DS01b-TRACE ELEMENT GEOCHEM" sheetId="2" r:id="rId2"/>
    <sheet name="DS02a_U-Pb GD01 (Ncs120)" sheetId="6" r:id="rId3"/>
    <sheet name="DS02b_U-Pb GD02 (Ncs229)" sheetId="7" r:id="rId4"/>
    <sheet name="DS02c_U-Pb GD03 (Ncs225)" sheetId="8" r:id="rId5"/>
  </sheets>
  <definedNames>
    <definedName name="_xlnm._FilterDatabase" localSheetId="1" hidden="1">'DS01b-TRACE ELEMENT GEOCHEM'!$A$1:$AH$176</definedName>
    <definedName name="_xlnm._FilterDatabase" localSheetId="2" hidden="1">'DS02a_U-Pb GD01 (Ncs120)'!$A$3:$U$109</definedName>
    <definedName name="_xlnm._FilterDatabase" localSheetId="3" hidden="1">'DS02b_U-Pb GD02 (Ncs229)'!$A$3:$U$84</definedName>
    <definedName name="_xlnm._FilterDatabase" localSheetId="4" hidden="1">'DS02c_U-Pb GD03 (Ncs225)'!$A$3:$U$113</definedName>
    <definedName name="ConcAgeTik1" localSheetId="3">#REF!</definedName>
    <definedName name="ConcAgeTik1" localSheetId="4">#REF!</definedName>
    <definedName name="ConcAgeTik1">#REF!</definedName>
    <definedName name="ConcAgeTik2" localSheetId="3">#REF!</definedName>
    <definedName name="ConcAgeTik2" localSheetId="4">#REF!</definedName>
    <definedName name="ConcAgeTik2">#REF!</definedName>
    <definedName name="ConcAgeTik3" localSheetId="3">#REF!</definedName>
    <definedName name="ConcAgeTik3" localSheetId="4">#REF!</definedName>
    <definedName name="ConcAgeTik3">#REF!</definedName>
    <definedName name="ConcAgeTik4" localSheetId="3">#REF!</definedName>
    <definedName name="ConcAgeTik4" localSheetId="4">#REF!</definedName>
    <definedName name="ConcAgeTik4">#REF!</definedName>
    <definedName name="ConcAgeTik5" localSheetId="3">#REF!</definedName>
    <definedName name="ConcAgeTik5" localSheetId="4">#REF!</definedName>
    <definedName name="ConcAgeTik5">#REF!</definedName>
    <definedName name="ConcAgeTik6" localSheetId="3">#REF!</definedName>
    <definedName name="ConcAgeTik6" localSheetId="4">#REF!</definedName>
    <definedName name="ConcAgeTik6">#REF!</definedName>
    <definedName name="ConcAgeTik7" localSheetId="3">#REF!</definedName>
    <definedName name="ConcAgeTik7" localSheetId="4">#REF!</definedName>
    <definedName name="ConcAgeTik7">#REF!</definedName>
    <definedName name="ConcAgeTik8" localSheetId="3">#REF!</definedName>
    <definedName name="ConcAgeTik8" localSheetId="4">#REF!</definedName>
    <definedName name="ConcAgeTik8">#REF!</definedName>
    <definedName name="ConcAgeTikAge1" localSheetId="3">#REF!</definedName>
    <definedName name="ConcAgeTikAge1" localSheetId="4">#REF!</definedName>
    <definedName name="ConcAgeTikAge1">#REF!</definedName>
    <definedName name="ConcAgeTikAge2" localSheetId="3">#REF!</definedName>
    <definedName name="ConcAgeTikAge2" localSheetId="4">#REF!</definedName>
    <definedName name="ConcAgeTikAge2">#REF!</definedName>
    <definedName name="ConcAgeTikAge3" localSheetId="3">#REF!</definedName>
    <definedName name="ConcAgeTikAge3" localSheetId="4">#REF!</definedName>
    <definedName name="ConcAgeTikAge3">#REF!</definedName>
    <definedName name="ConcAgeTikAge4" localSheetId="3">#REF!</definedName>
    <definedName name="ConcAgeTikAge4" localSheetId="4">#REF!</definedName>
    <definedName name="ConcAgeTikAge4">#REF!</definedName>
    <definedName name="ConcAgeTikAge5" localSheetId="3">#REF!</definedName>
    <definedName name="ConcAgeTikAge5" localSheetId="4">#REF!</definedName>
    <definedName name="ConcAgeTikAge5">#REF!</definedName>
    <definedName name="ConcAgeTikAge6" localSheetId="3">#REF!</definedName>
    <definedName name="ConcAgeTikAge6" localSheetId="4">#REF!</definedName>
    <definedName name="ConcAgeTikAge6">#REF!</definedName>
    <definedName name="ConcAgeTikAge7" localSheetId="3">#REF!</definedName>
    <definedName name="ConcAgeTikAge7" localSheetId="4">#REF!</definedName>
    <definedName name="ConcAgeTikAge7">#REF!</definedName>
    <definedName name="Ellipse1_110" localSheetId="3">#REF!</definedName>
    <definedName name="Ellipse1_110" localSheetId="4">#REF!</definedName>
    <definedName name="Ellipse1_110">#REF!</definedName>
    <definedName name="Ellipse1_111" localSheetId="3">#REF!</definedName>
    <definedName name="Ellipse1_111" localSheetId="4">#REF!</definedName>
    <definedName name="Ellipse1_111">#REF!</definedName>
    <definedName name="Ellipse1_112" localSheetId="3">#REF!</definedName>
    <definedName name="Ellipse1_112" localSheetId="4">#REF!</definedName>
    <definedName name="Ellipse1_112">#REF!</definedName>
    <definedName name="Ellipse1_113" localSheetId="3">#REF!</definedName>
    <definedName name="Ellipse1_113" localSheetId="4">#REF!</definedName>
    <definedName name="Ellipse1_113">#REF!</definedName>
    <definedName name="Ellipse1_114" localSheetId="3">#REF!</definedName>
    <definedName name="Ellipse1_114" localSheetId="4">#REF!</definedName>
    <definedName name="Ellipse1_114">#REF!</definedName>
    <definedName name="Ellipse1_115" localSheetId="3">#REF!</definedName>
    <definedName name="Ellipse1_115" localSheetId="4">#REF!</definedName>
    <definedName name="Ellipse1_115">#REF!</definedName>
    <definedName name="Ellipse1_116" localSheetId="3">#REF!</definedName>
    <definedName name="Ellipse1_116" localSheetId="4">#REF!</definedName>
    <definedName name="Ellipse1_116">#REF!</definedName>
    <definedName name="Ellipse1_117" localSheetId="3">#REF!</definedName>
    <definedName name="Ellipse1_117" localSheetId="4">#REF!</definedName>
    <definedName name="Ellipse1_117">#REF!</definedName>
    <definedName name="Ellipse1_118" localSheetId="3">#REF!</definedName>
    <definedName name="Ellipse1_118" localSheetId="4">#REF!</definedName>
    <definedName name="Ellipse1_118">#REF!</definedName>
    <definedName name="Ellipse1_119" localSheetId="3">#REF!</definedName>
    <definedName name="Ellipse1_119" localSheetId="4">#REF!</definedName>
    <definedName name="Ellipse1_119">#REF!</definedName>
    <definedName name="Ellipse1_120" localSheetId="3">#REF!</definedName>
    <definedName name="Ellipse1_120" localSheetId="4">#REF!</definedName>
    <definedName name="Ellipse1_120">#REF!</definedName>
    <definedName name="Ellipse1_121" localSheetId="3">#REF!</definedName>
    <definedName name="Ellipse1_121" localSheetId="4">#REF!</definedName>
    <definedName name="Ellipse1_121">#REF!</definedName>
    <definedName name="Ellipse1_122" localSheetId="3">#REF!</definedName>
    <definedName name="Ellipse1_122" localSheetId="4">#REF!</definedName>
    <definedName name="Ellipse1_122">#REF!</definedName>
    <definedName name="Ellipse1_123" localSheetId="3">#REF!</definedName>
    <definedName name="Ellipse1_123" localSheetId="4">#REF!</definedName>
    <definedName name="Ellipse1_123">#REF!</definedName>
    <definedName name="Ellipse1_124" localSheetId="3">#REF!</definedName>
    <definedName name="Ellipse1_124" localSheetId="4">#REF!</definedName>
    <definedName name="Ellipse1_124">#REF!</definedName>
    <definedName name="Ellipse1_125" localSheetId="3">#REF!</definedName>
    <definedName name="Ellipse1_125" localSheetId="4">#REF!</definedName>
    <definedName name="Ellipse1_125">#REF!</definedName>
    <definedName name="Ellipse1_126" localSheetId="3">#REF!</definedName>
    <definedName name="Ellipse1_126" localSheetId="4">#REF!</definedName>
    <definedName name="Ellipse1_126">#REF!</definedName>
    <definedName name="Ellipse1_127" localSheetId="3">#REF!</definedName>
    <definedName name="Ellipse1_127" localSheetId="4">#REF!</definedName>
    <definedName name="Ellipse1_127">#REF!</definedName>
    <definedName name="Ellipse1_128" localSheetId="3">#REF!</definedName>
    <definedName name="Ellipse1_128" localSheetId="4">#REF!</definedName>
    <definedName name="Ellipse1_128">#REF!</definedName>
    <definedName name="Ellipse1_129" localSheetId="3">#REF!</definedName>
    <definedName name="Ellipse1_129" localSheetId="4">#REF!</definedName>
    <definedName name="Ellipse1_129">#REF!</definedName>
    <definedName name="Ellipse1_130" localSheetId="3">#REF!</definedName>
    <definedName name="Ellipse1_130" localSheetId="4">#REF!</definedName>
    <definedName name="Ellipse1_130">#REF!</definedName>
    <definedName name="Ellipse1_131" localSheetId="3">#REF!</definedName>
    <definedName name="Ellipse1_131" localSheetId="4">#REF!</definedName>
    <definedName name="Ellipse1_131">#REF!</definedName>
    <definedName name="Ellipse1_132" localSheetId="3">#REF!</definedName>
    <definedName name="Ellipse1_132" localSheetId="4">#REF!</definedName>
    <definedName name="Ellipse1_132">#REF!</definedName>
    <definedName name="Ellipse1_133" localSheetId="3">#REF!</definedName>
    <definedName name="Ellipse1_133" localSheetId="4">#REF!</definedName>
    <definedName name="Ellipse1_133">#REF!</definedName>
    <definedName name="Ellipse1_134" localSheetId="3">#REF!</definedName>
    <definedName name="Ellipse1_134" localSheetId="4">#REF!</definedName>
    <definedName name="Ellipse1_134">#REF!</definedName>
    <definedName name="Ellipse1_135" localSheetId="3">#REF!</definedName>
    <definedName name="Ellipse1_135" localSheetId="4">#REF!</definedName>
    <definedName name="Ellipse1_135">#REF!</definedName>
    <definedName name="Ellipse1_136" localSheetId="3">#REF!</definedName>
    <definedName name="Ellipse1_136" localSheetId="4">#REF!</definedName>
    <definedName name="Ellipse1_136">#REF!</definedName>
    <definedName name="Ellipse1_137" localSheetId="3">#REF!</definedName>
    <definedName name="Ellipse1_137" localSheetId="4">#REF!</definedName>
    <definedName name="Ellipse1_137">#REF!</definedName>
    <definedName name="Ellipse1_138" localSheetId="3">#REF!</definedName>
    <definedName name="Ellipse1_138" localSheetId="4">#REF!</definedName>
    <definedName name="Ellipse1_138">#REF!</definedName>
    <definedName name="Ellipse1_139" localSheetId="3">#REF!</definedName>
    <definedName name="Ellipse1_139" localSheetId="4">#REF!</definedName>
    <definedName name="Ellipse1_139">#REF!</definedName>
    <definedName name="Ellipse1_140" localSheetId="3">#REF!</definedName>
    <definedName name="Ellipse1_140" localSheetId="4">#REF!</definedName>
    <definedName name="Ellipse1_140">#REF!</definedName>
    <definedName name="Ellipse1_141" localSheetId="3">#REF!</definedName>
    <definedName name="Ellipse1_141" localSheetId="4">#REF!</definedName>
    <definedName name="Ellipse1_141">#REF!</definedName>
    <definedName name="Ellipse1_142" localSheetId="3">#REF!</definedName>
    <definedName name="Ellipse1_142" localSheetId="4">#REF!</definedName>
    <definedName name="Ellipse1_142">#REF!</definedName>
    <definedName name="Ellipse1_143" localSheetId="3">#REF!</definedName>
    <definedName name="Ellipse1_143" localSheetId="4">#REF!</definedName>
    <definedName name="Ellipse1_143">#REF!</definedName>
    <definedName name="Ellipse1_144" localSheetId="3">#REF!</definedName>
    <definedName name="Ellipse1_144" localSheetId="4">#REF!</definedName>
    <definedName name="Ellipse1_144">#REF!</definedName>
    <definedName name="Ellipse1_145" localSheetId="3">#REF!</definedName>
    <definedName name="Ellipse1_145" localSheetId="4">#REF!</definedName>
    <definedName name="Ellipse1_145">#REF!</definedName>
    <definedName name="Ellipse1_146" localSheetId="3">#REF!</definedName>
    <definedName name="Ellipse1_146" localSheetId="4">#REF!</definedName>
    <definedName name="Ellipse1_146">#REF!</definedName>
    <definedName name="Ellipse1_147" localSheetId="3">#REF!</definedName>
    <definedName name="Ellipse1_147" localSheetId="4">#REF!</definedName>
    <definedName name="Ellipse1_147">#REF!</definedName>
    <definedName name="Ellipse1_148" localSheetId="3">#REF!</definedName>
    <definedName name="Ellipse1_148" localSheetId="4">#REF!</definedName>
    <definedName name="Ellipse1_148">#REF!</definedName>
    <definedName name="Ellipse1_149" localSheetId="3">#REF!</definedName>
    <definedName name="Ellipse1_149" localSheetId="4">#REF!</definedName>
    <definedName name="Ellipse1_149">#REF!</definedName>
    <definedName name="Ellipse1_150" localSheetId="3">#REF!</definedName>
    <definedName name="Ellipse1_150" localSheetId="4">#REF!</definedName>
    <definedName name="Ellipse1_150">#REF!</definedName>
    <definedName name="Ellipse1_151" localSheetId="3">#REF!</definedName>
    <definedName name="Ellipse1_151" localSheetId="4">#REF!</definedName>
    <definedName name="Ellipse1_151">#REF!</definedName>
    <definedName name="Ellipse1_152" localSheetId="3">#REF!</definedName>
    <definedName name="Ellipse1_152" localSheetId="4">#REF!</definedName>
    <definedName name="Ellipse1_152">#REF!</definedName>
    <definedName name="Ellipse1_153" localSheetId="3">#REF!</definedName>
    <definedName name="Ellipse1_153" localSheetId="4">#REF!</definedName>
    <definedName name="Ellipse1_153">#REF!</definedName>
    <definedName name="Ellipse1_154" localSheetId="3">#REF!</definedName>
    <definedName name="Ellipse1_154" localSheetId="4">#REF!</definedName>
    <definedName name="Ellipse1_154">#REF!</definedName>
    <definedName name="Ellipse1_155" localSheetId="3">#REF!</definedName>
    <definedName name="Ellipse1_155" localSheetId="4">#REF!</definedName>
    <definedName name="Ellipse1_155">#REF!</definedName>
    <definedName name="Ellipse1_156" localSheetId="3">#REF!</definedName>
    <definedName name="Ellipse1_156" localSheetId="4">#REF!</definedName>
    <definedName name="Ellipse1_156">#REF!</definedName>
    <definedName name="Ellipse1_157" localSheetId="3">#REF!</definedName>
    <definedName name="Ellipse1_157" localSheetId="4">#REF!</definedName>
    <definedName name="Ellipse1_157">#REF!</definedName>
    <definedName name="Ellipse1_158" localSheetId="3">#REF!</definedName>
    <definedName name="Ellipse1_158" localSheetId="4">#REF!</definedName>
    <definedName name="Ellipse1_158">#REF!</definedName>
    <definedName name="Ellipse1_159" localSheetId="3">#REF!</definedName>
    <definedName name="Ellipse1_159" localSheetId="4">#REF!</definedName>
    <definedName name="Ellipse1_159">#REF!</definedName>
    <definedName name="Ellipse1_160" localSheetId="3">#REF!</definedName>
    <definedName name="Ellipse1_160" localSheetId="4">#REF!</definedName>
    <definedName name="Ellipse1_160">#REF!</definedName>
    <definedName name="Ellipse1_161" localSheetId="3">#REF!</definedName>
    <definedName name="Ellipse1_161" localSheetId="4">#REF!</definedName>
    <definedName name="Ellipse1_161">#REF!</definedName>
    <definedName name="Ellipse1_162" localSheetId="3">#REF!</definedName>
    <definedName name="Ellipse1_162" localSheetId="4">#REF!</definedName>
    <definedName name="Ellipse1_162">#REF!</definedName>
    <definedName name="Ellipse1_163" localSheetId="3">#REF!</definedName>
    <definedName name="Ellipse1_163" localSheetId="4">#REF!</definedName>
    <definedName name="Ellipse1_163">#REF!</definedName>
    <definedName name="Ellipse1_164" localSheetId="3">#REF!</definedName>
    <definedName name="Ellipse1_164" localSheetId="4">#REF!</definedName>
    <definedName name="Ellipse1_164">#REF!</definedName>
    <definedName name="Ellipse1_165" localSheetId="3">#REF!</definedName>
    <definedName name="Ellipse1_165" localSheetId="4">#REF!</definedName>
    <definedName name="Ellipse1_165">#REF!</definedName>
    <definedName name="Ellipse1_166" localSheetId="3">#REF!</definedName>
    <definedName name="Ellipse1_166" localSheetId="4">#REF!</definedName>
    <definedName name="Ellipse1_166">#REF!</definedName>
    <definedName name="Ellipse1_167" localSheetId="3">#REF!</definedName>
    <definedName name="Ellipse1_167" localSheetId="4">#REF!</definedName>
    <definedName name="Ellipse1_167">#REF!</definedName>
    <definedName name="Ellipse1_168" localSheetId="3">#REF!</definedName>
    <definedName name="Ellipse1_168" localSheetId="4">#REF!</definedName>
    <definedName name="Ellipse1_168">#REF!</definedName>
    <definedName name="Ellipse1_169" localSheetId="3">#REF!</definedName>
    <definedName name="Ellipse1_169" localSheetId="4">#REF!</definedName>
    <definedName name="Ellipse1_169">#REF!</definedName>
    <definedName name="Ellipse1_170" localSheetId="3">#REF!</definedName>
    <definedName name="Ellipse1_170" localSheetId="4">#REF!</definedName>
    <definedName name="Ellipse1_170">#REF!</definedName>
    <definedName name="Ellipse1_171" localSheetId="3">#REF!</definedName>
    <definedName name="Ellipse1_171" localSheetId="4">#REF!</definedName>
    <definedName name="Ellipse1_171">#REF!</definedName>
    <definedName name="Ellipse1_172" localSheetId="3">#REF!</definedName>
    <definedName name="Ellipse1_172" localSheetId="4">#REF!</definedName>
    <definedName name="Ellipse1_172">#REF!</definedName>
    <definedName name="Ellipse1_173" localSheetId="3">#REF!</definedName>
    <definedName name="Ellipse1_173" localSheetId="4">#REF!</definedName>
    <definedName name="Ellipse1_173">#REF!</definedName>
    <definedName name="Ellipse1_174" localSheetId="3">#REF!</definedName>
    <definedName name="Ellipse1_174" localSheetId="4">#REF!</definedName>
    <definedName name="Ellipse1_174">#REF!</definedName>
    <definedName name="Ellipse1_175" localSheetId="3">#REF!</definedName>
    <definedName name="Ellipse1_175" localSheetId="4">#REF!</definedName>
    <definedName name="Ellipse1_175">#REF!</definedName>
    <definedName name="Ellipse1_176" localSheetId="3">#REF!</definedName>
    <definedName name="Ellipse1_176" localSheetId="4">#REF!</definedName>
    <definedName name="Ellipse1_176">#REF!</definedName>
    <definedName name="Ellipse1_177" localSheetId="3">#REF!</definedName>
    <definedName name="Ellipse1_177" localSheetId="4">#REF!</definedName>
    <definedName name="Ellipse1_177">#REF!</definedName>
    <definedName name="Ellipse1_178" localSheetId="3">#REF!</definedName>
    <definedName name="Ellipse1_178" localSheetId="4">#REF!</definedName>
    <definedName name="Ellipse1_178">#REF!</definedName>
    <definedName name="Ellipse1_179" localSheetId="3">#REF!</definedName>
    <definedName name="Ellipse1_179" localSheetId="4">#REF!</definedName>
    <definedName name="Ellipse1_179">#REF!</definedName>
    <definedName name="Ellipse1_180" localSheetId="3">#REF!</definedName>
    <definedName name="Ellipse1_180" localSheetId="4">#REF!</definedName>
    <definedName name="Ellipse1_180">#REF!</definedName>
    <definedName name="Ellipse1_181" localSheetId="3">#REF!</definedName>
    <definedName name="Ellipse1_181" localSheetId="4">#REF!</definedName>
    <definedName name="Ellipse1_181">#REF!</definedName>
    <definedName name="Ellipse1_182" localSheetId="3">#REF!</definedName>
    <definedName name="Ellipse1_182" localSheetId="4">#REF!</definedName>
    <definedName name="Ellipse1_182">#REF!</definedName>
    <definedName name="Ellipse1_183" localSheetId="3">#REF!</definedName>
    <definedName name="Ellipse1_183" localSheetId="4">#REF!</definedName>
    <definedName name="Ellipse1_183">#REF!</definedName>
    <definedName name="Ellipse1_184" localSheetId="3">#REF!</definedName>
    <definedName name="Ellipse1_184" localSheetId="4">#REF!</definedName>
    <definedName name="Ellipse1_184">#REF!</definedName>
    <definedName name="Ellipse1_185" localSheetId="3">#REF!</definedName>
    <definedName name="Ellipse1_185" localSheetId="4">#REF!</definedName>
    <definedName name="Ellipse1_185">#REF!</definedName>
    <definedName name="Ellipse1_186" localSheetId="3">#REF!</definedName>
    <definedName name="Ellipse1_186" localSheetId="4">#REF!</definedName>
    <definedName name="Ellipse1_186">#REF!</definedName>
    <definedName name="Ellipse1_187" localSheetId="3">#REF!</definedName>
    <definedName name="Ellipse1_187" localSheetId="4">#REF!</definedName>
    <definedName name="Ellipse1_187">#REF!</definedName>
    <definedName name="Ellipse1_188" localSheetId="3">#REF!</definedName>
    <definedName name="Ellipse1_188" localSheetId="4">#REF!</definedName>
    <definedName name="Ellipse1_188">#REF!</definedName>
    <definedName name="Ellipse1_189" localSheetId="3">#REF!</definedName>
    <definedName name="Ellipse1_189" localSheetId="4">#REF!</definedName>
    <definedName name="Ellipse1_189">#REF!</definedName>
    <definedName name="Ellipse1_190" localSheetId="3">#REF!</definedName>
    <definedName name="Ellipse1_190" localSheetId="4">#REF!</definedName>
    <definedName name="Ellipse1_190">#REF!</definedName>
    <definedName name="Ellipse1_191" localSheetId="3">#REF!</definedName>
    <definedName name="Ellipse1_191" localSheetId="4">#REF!</definedName>
    <definedName name="Ellipse1_191">#REF!</definedName>
    <definedName name="Ellipse1_192" localSheetId="3">#REF!</definedName>
    <definedName name="Ellipse1_192" localSheetId="4">#REF!</definedName>
    <definedName name="Ellipse1_192">#REF!</definedName>
    <definedName name="Ellipse1_193" localSheetId="3">#REF!</definedName>
    <definedName name="Ellipse1_193" localSheetId="4">#REF!</definedName>
    <definedName name="Ellipse1_193">#REF!</definedName>
    <definedName name="Ellipse1_194" localSheetId="3">#REF!</definedName>
    <definedName name="Ellipse1_194" localSheetId="4">#REF!</definedName>
    <definedName name="Ellipse1_194">#REF!</definedName>
    <definedName name="Ellipse1_195" localSheetId="3">#REF!</definedName>
    <definedName name="Ellipse1_195" localSheetId="4">#REF!</definedName>
    <definedName name="Ellipse1_195">#REF!</definedName>
    <definedName name="Ellipse1_196" localSheetId="3">#REF!</definedName>
    <definedName name="Ellipse1_196" localSheetId="4">#REF!</definedName>
    <definedName name="Ellipse1_196">#REF!</definedName>
    <definedName name="Ellipse1_197" localSheetId="3">#REF!</definedName>
    <definedName name="Ellipse1_197" localSheetId="4">#REF!</definedName>
    <definedName name="Ellipse1_197">#REF!</definedName>
    <definedName name="Ellipse1_198" localSheetId="3">#REF!</definedName>
    <definedName name="Ellipse1_198" localSheetId="4">#REF!</definedName>
    <definedName name="Ellipse1_198">#REF!</definedName>
    <definedName name="Ellipse1_199" localSheetId="3">#REF!</definedName>
    <definedName name="Ellipse1_199" localSheetId="4">#REF!</definedName>
    <definedName name="Ellipse1_199">#REF!</definedName>
    <definedName name="Ellipse1_200" localSheetId="3">#REF!</definedName>
    <definedName name="Ellipse1_200" localSheetId="4">#REF!</definedName>
    <definedName name="Ellipse1_200">#REF!</definedName>
    <definedName name="Ellipse1_201" localSheetId="3">#REF!</definedName>
    <definedName name="Ellipse1_201" localSheetId="4">#REF!</definedName>
    <definedName name="Ellipse1_201">#REF!</definedName>
    <definedName name="Ellipse1_202" localSheetId="3">#REF!</definedName>
    <definedName name="Ellipse1_202" localSheetId="4">#REF!</definedName>
    <definedName name="Ellipse1_202">#REF!</definedName>
    <definedName name="Ellipse1_203" localSheetId="3">#REF!</definedName>
    <definedName name="Ellipse1_203" localSheetId="4">#REF!</definedName>
    <definedName name="Ellipse1_203">#REF!</definedName>
    <definedName name="Ellipse1_204" localSheetId="3">#REF!</definedName>
    <definedName name="Ellipse1_204" localSheetId="4">#REF!</definedName>
    <definedName name="Ellipse1_204">#REF!</definedName>
    <definedName name="Ellipse1_205" localSheetId="3">#REF!</definedName>
    <definedName name="Ellipse1_205" localSheetId="4">#REF!</definedName>
    <definedName name="Ellipse1_205">#REF!</definedName>
    <definedName name="Ellipse1_206" localSheetId="3">#REF!</definedName>
    <definedName name="Ellipse1_206" localSheetId="4">#REF!</definedName>
    <definedName name="Ellipse1_206">#REF!</definedName>
    <definedName name="Ellipse1_207" localSheetId="3">#REF!</definedName>
    <definedName name="Ellipse1_207" localSheetId="4">#REF!</definedName>
    <definedName name="Ellipse1_207">#REF!</definedName>
    <definedName name="Ellipse1_208" localSheetId="3">#REF!</definedName>
    <definedName name="Ellipse1_208" localSheetId="4">#REF!</definedName>
    <definedName name="Ellipse1_208">#REF!</definedName>
    <definedName name="Ellipse1_209" localSheetId="3">#REF!</definedName>
    <definedName name="Ellipse1_209" localSheetId="4">#REF!</definedName>
    <definedName name="Ellipse1_209">#REF!</definedName>
    <definedName name="Ellipse1_210" localSheetId="3">#REF!</definedName>
    <definedName name="Ellipse1_210" localSheetId="4">#REF!</definedName>
    <definedName name="Ellipse1_210">#REF!</definedName>
    <definedName name="Ellipse1_211" localSheetId="3">#REF!</definedName>
    <definedName name="Ellipse1_211" localSheetId="4">#REF!</definedName>
    <definedName name="Ellipse1_211">#REF!</definedName>
    <definedName name="Ellipse1_212" localSheetId="3">#REF!</definedName>
    <definedName name="Ellipse1_212" localSheetId="4">#REF!</definedName>
    <definedName name="Ellipse1_212">#REF!</definedName>
    <definedName name="Ellipse1_213" localSheetId="3">#REF!</definedName>
    <definedName name="Ellipse1_213" localSheetId="4">#REF!</definedName>
    <definedName name="Ellipse1_213">#REF!</definedName>
    <definedName name="Ellipse1_214" localSheetId="3">#REF!</definedName>
    <definedName name="Ellipse1_214" localSheetId="4">#REF!</definedName>
    <definedName name="Ellipse1_214">#REF!</definedName>
    <definedName name="Ellipse1_215" localSheetId="3">#REF!</definedName>
    <definedName name="Ellipse1_215" localSheetId="4">#REF!</definedName>
    <definedName name="Ellipse1_215">#REF!</definedName>
    <definedName name="Ellipse1_216" localSheetId="3">#REF!</definedName>
    <definedName name="Ellipse1_216" localSheetId="4">#REF!</definedName>
    <definedName name="Ellipse1_216">#REF!</definedName>
    <definedName name="Ellipse1_217" localSheetId="3">#REF!</definedName>
    <definedName name="Ellipse1_217" localSheetId="4">#REF!</definedName>
    <definedName name="Ellipse1_217">#REF!</definedName>
    <definedName name="Ellipse1_218" localSheetId="3">#REF!</definedName>
    <definedName name="Ellipse1_218" localSheetId="4">#REF!</definedName>
    <definedName name="Ellipse1_218">#REF!</definedName>
    <definedName name="Ellipse1_219" localSheetId="3">#REF!</definedName>
    <definedName name="Ellipse1_219" localSheetId="4">#REF!</definedName>
    <definedName name="Ellipse1_219">#REF!</definedName>
    <definedName name="Ellipse1_220" localSheetId="3">#REF!</definedName>
    <definedName name="Ellipse1_220" localSheetId="4">#REF!</definedName>
    <definedName name="Ellipse1_220">#REF!</definedName>
    <definedName name="Ellipse1_221" localSheetId="3">#REF!</definedName>
    <definedName name="Ellipse1_221" localSheetId="4">#REF!</definedName>
    <definedName name="Ellipse1_221">#REF!</definedName>
    <definedName name="Ellipse1_222" localSheetId="3">#REF!</definedName>
    <definedName name="Ellipse1_222" localSheetId="4">#REF!</definedName>
    <definedName name="Ellipse1_222">#REF!</definedName>
    <definedName name="Ellipse1_223" localSheetId="3">#REF!</definedName>
    <definedName name="Ellipse1_223" localSheetId="4">#REF!</definedName>
    <definedName name="Ellipse1_223">#REF!</definedName>
    <definedName name="Ellipse1_224" localSheetId="3">#REF!</definedName>
    <definedName name="Ellipse1_224" localSheetId="4">#REF!</definedName>
    <definedName name="Ellipse1_224">#REF!</definedName>
    <definedName name="Ellipse1_225" localSheetId="3">#REF!</definedName>
    <definedName name="Ellipse1_225" localSheetId="4">#REF!</definedName>
    <definedName name="Ellipse1_225">#REF!</definedName>
    <definedName name="Ellipse1_226" localSheetId="3">#REF!</definedName>
    <definedName name="Ellipse1_226" localSheetId="4">#REF!</definedName>
    <definedName name="Ellipse1_226">#REF!</definedName>
    <definedName name="Ellipse1_227" localSheetId="3">#REF!</definedName>
    <definedName name="Ellipse1_227" localSheetId="4">#REF!</definedName>
    <definedName name="Ellipse1_227">#REF!</definedName>
    <definedName name="Ellipse1_228" localSheetId="3">#REF!</definedName>
    <definedName name="Ellipse1_228" localSheetId="4">#REF!</definedName>
    <definedName name="Ellipse1_228">#REF!</definedName>
    <definedName name="Ellipse1_229" localSheetId="3">#REF!</definedName>
    <definedName name="Ellipse1_229" localSheetId="4">#REF!</definedName>
    <definedName name="Ellipse1_229">#REF!</definedName>
    <definedName name="Ellipse1_230" localSheetId="3">#REF!</definedName>
    <definedName name="Ellipse1_230" localSheetId="4">#REF!</definedName>
    <definedName name="Ellipse1_230">#REF!</definedName>
    <definedName name="Ellipse1_231" localSheetId="3">#REF!</definedName>
    <definedName name="Ellipse1_231" localSheetId="4">#REF!</definedName>
    <definedName name="Ellipse1_231">#REF!</definedName>
    <definedName name="Ellipse1_232" localSheetId="3">#REF!</definedName>
    <definedName name="Ellipse1_232" localSheetId="4">#REF!</definedName>
    <definedName name="Ellipse1_232">#REF!</definedName>
    <definedName name="Ellipse1_233" localSheetId="3">#REF!</definedName>
    <definedName name="Ellipse1_233" localSheetId="4">#REF!</definedName>
    <definedName name="Ellipse1_233">#REF!</definedName>
    <definedName name="Ellipse1_234" localSheetId="3">#REF!</definedName>
    <definedName name="Ellipse1_234" localSheetId="4">#REF!</definedName>
    <definedName name="Ellipse1_234">#REF!</definedName>
    <definedName name="Ellipse1_235" localSheetId="3">#REF!</definedName>
    <definedName name="Ellipse1_235" localSheetId="4">#REF!</definedName>
    <definedName name="Ellipse1_235">#REF!</definedName>
    <definedName name="Ellipse1_236" localSheetId="3">#REF!</definedName>
    <definedName name="Ellipse1_236" localSheetId="4">#REF!</definedName>
    <definedName name="Ellipse1_236">#REF!</definedName>
    <definedName name="Ellipse1_237" localSheetId="3">#REF!</definedName>
    <definedName name="Ellipse1_237" localSheetId="4">#REF!</definedName>
    <definedName name="Ellipse1_237">#REF!</definedName>
    <definedName name="Ellipse1_238" localSheetId="3">#REF!</definedName>
    <definedName name="Ellipse1_238" localSheetId="4">#REF!</definedName>
    <definedName name="Ellipse1_238">#REF!</definedName>
    <definedName name="Ellipse1_239" localSheetId="3">#REF!</definedName>
    <definedName name="Ellipse1_239" localSheetId="4">#REF!</definedName>
    <definedName name="Ellipse1_239">#REF!</definedName>
    <definedName name="Ellipse1_240" localSheetId="3">#REF!</definedName>
    <definedName name="Ellipse1_240" localSheetId="4">#REF!</definedName>
    <definedName name="Ellipse1_240">#REF!</definedName>
    <definedName name="Ellipse1_241" localSheetId="3">#REF!</definedName>
    <definedName name="Ellipse1_241" localSheetId="4">#REF!</definedName>
    <definedName name="Ellipse1_241">#REF!</definedName>
    <definedName name="Ellipse1_242" localSheetId="3">#REF!</definedName>
    <definedName name="Ellipse1_242" localSheetId="4">#REF!</definedName>
    <definedName name="Ellipse1_242">#REF!</definedName>
    <definedName name="Ellipse1_243" localSheetId="3">#REF!</definedName>
    <definedName name="Ellipse1_243" localSheetId="4">#REF!</definedName>
    <definedName name="Ellipse1_243">#REF!</definedName>
    <definedName name="Ellipse1_244" localSheetId="3">#REF!</definedName>
    <definedName name="Ellipse1_244" localSheetId="4">#REF!</definedName>
    <definedName name="Ellipse1_244">#REF!</definedName>
    <definedName name="Ellipse1_245" localSheetId="3">#REF!</definedName>
    <definedName name="Ellipse1_245" localSheetId="4">#REF!</definedName>
    <definedName name="Ellipse1_245">#REF!</definedName>
    <definedName name="Ellipse1_246" localSheetId="3">#REF!</definedName>
    <definedName name="Ellipse1_246" localSheetId="4">#REF!</definedName>
    <definedName name="Ellipse1_246">#REF!</definedName>
    <definedName name="Ellipse1_247" localSheetId="3">#REF!</definedName>
    <definedName name="Ellipse1_247" localSheetId="4">#REF!</definedName>
    <definedName name="Ellipse1_247">#REF!</definedName>
    <definedName name="Ellipse1_248" localSheetId="3">#REF!</definedName>
    <definedName name="Ellipse1_248" localSheetId="4">#REF!</definedName>
    <definedName name="Ellipse1_248">#REF!</definedName>
    <definedName name="Ellipse1_249" localSheetId="3">#REF!</definedName>
    <definedName name="Ellipse1_249" localSheetId="4">#REF!</definedName>
    <definedName name="Ellipse1_249">#REF!</definedName>
    <definedName name="Ellipse1_250" localSheetId="3">#REF!</definedName>
    <definedName name="Ellipse1_250" localSheetId="4">#REF!</definedName>
    <definedName name="Ellipse1_250">#REF!</definedName>
    <definedName name="Ellipse1_251" localSheetId="3">#REF!</definedName>
    <definedName name="Ellipse1_251" localSheetId="4">#REF!</definedName>
    <definedName name="Ellipse1_251">#REF!</definedName>
    <definedName name="Ellipse1_252" localSheetId="3">#REF!</definedName>
    <definedName name="Ellipse1_252" localSheetId="4">#REF!</definedName>
    <definedName name="Ellipse1_252">#REF!</definedName>
    <definedName name="Ellipse1_253" localSheetId="3">#REF!</definedName>
    <definedName name="Ellipse1_253" localSheetId="4">#REF!</definedName>
    <definedName name="Ellipse1_253">#REF!</definedName>
    <definedName name="Ellipse1_254" localSheetId="3">#REF!</definedName>
    <definedName name="Ellipse1_254" localSheetId="4">#REF!</definedName>
    <definedName name="Ellipse1_254">#REF!</definedName>
    <definedName name="Ellipse1_255" localSheetId="3">#REF!</definedName>
    <definedName name="Ellipse1_255" localSheetId="4">#REF!</definedName>
    <definedName name="Ellipse1_255">#REF!</definedName>
    <definedName name="Ellipse1_256" localSheetId="3">#REF!</definedName>
    <definedName name="Ellipse1_256" localSheetId="4">#REF!</definedName>
    <definedName name="Ellipse1_256">#REF!</definedName>
    <definedName name="Ellipse1_257" localSheetId="3">#REF!</definedName>
    <definedName name="Ellipse1_257" localSheetId="4">#REF!</definedName>
    <definedName name="Ellipse1_257">#REF!</definedName>
    <definedName name="Ellipse1_258" localSheetId="3">#REF!</definedName>
    <definedName name="Ellipse1_258" localSheetId="4">#REF!</definedName>
    <definedName name="Ellipse1_258">#REF!</definedName>
    <definedName name="Ellipse1_259" localSheetId="3">#REF!</definedName>
    <definedName name="Ellipse1_259" localSheetId="4">#REF!</definedName>
    <definedName name="Ellipse1_259">#REF!</definedName>
    <definedName name="Ellipse1_260" localSheetId="3">#REF!</definedName>
    <definedName name="Ellipse1_260" localSheetId="4">#REF!</definedName>
    <definedName name="Ellipse1_260">#REF!</definedName>
    <definedName name="Ellipse1_261" localSheetId="3">#REF!</definedName>
    <definedName name="Ellipse1_261" localSheetId="4">#REF!</definedName>
    <definedName name="Ellipse1_261">#REF!</definedName>
    <definedName name="Ellipse1_262" localSheetId="3">#REF!</definedName>
    <definedName name="Ellipse1_262" localSheetId="4">#REF!</definedName>
    <definedName name="Ellipse1_262">#REF!</definedName>
    <definedName name="Ellipse1_263" localSheetId="3">#REF!</definedName>
    <definedName name="Ellipse1_263" localSheetId="4">#REF!</definedName>
    <definedName name="Ellipse1_263">#REF!</definedName>
    <definedName name="Ellipse1_264" localSheetId="3">#REF!</definedName>
    <definedName name="Ellipse1_264" localSheetId="4">#REF!</definedName>
    <definedName name="Ellipse1_264">#REF!</definedName>
    <definedName name="Ellipse1_265" localSheetId="3">#REF!</definedName>
    <definedName name="Ellipse1_265" localSheetId="4">#REF!</definedName>
    <definedName name="Ellipse1_265">#REF!</definedName>
    <definedName name="Ellipse1_266" localSheetId="3">#REF!</definedName>
    <definedName name="Ellipse1_266" localSheetId="4">#REF!</definedName>
    <definedName name="Ellipse1_266">#REF!</definedName>
    <definedName name="Ellipse1_267" localSheetId="3">#REF!</definedName>
    <definedName name="Ellipse1_267" localSheetId="4">#REF!</definedName>
    <definedName name="Ellipse1_267">#REF!</definedName>
    <definedName name="Ellipse1_268" localSheetId="3">#REF!</definedName>
    <definedName name="Ellipse1_268" localSheetId="4">#REF!</definedName>
    <definedName name="Ellipse1_268">#REF!</definedName>
    <definedName name="Ellipse1_269" localSheetId="3">#REF!</definedName>
    <definedName name="Ellipse1_269" localSheetId="4">#REF!</definedName>
    <definedName name="Ellipse1_269">#REF!</definedName>
    <definedName name="Ellipse1_270" localSheetId="3">#REF!</definedName>
    <definedName name="Ellipse1_270" localSheetId="4">#REF!</definedName>
    <definedName name="Ellipse1_270">#REF!</definedName>
    <definedName name="Ellipse1_271" localSheetId="3">#REF!</definedName>
    <definedName name="Ellipse1_271" localSheetId="4">#REF!</definedName>
    <definedName name="Ellipse1_271">#REF!</definedName>
    <definedName name="Ellipse1_272" localSheetId="3">#REF!</definedName>
    <definedName name="Ellipse1_272" localSheetId="4">#REF!</definedName>
    <definedName name="Ellipse1_272">#REF!</definedName>
    <definedName name="Ellipse1_273" localSheetId="3">#REF!</definedName>
    <definedName name="Ellipse1_273" localSheetId="4">#REF!</definedName>
    <definedName name="Ellipse1_273">#REF!</definedName>
    <definedName name="Ellipse1_274" localSheetId="3">#REF!</definedName>
    <definedName name="Ellipse1_274" localSheetId="4">#REF!</definedName>
    <definedName name="Ellipse1_274">#REF!</definedName>
    <definedName name="Ellipse1_275" localSheetId="3">#REF!</definedName>
    <definedName name="Ellipse1_275" localSheetId="4">#REF!</definedName>
    <definedName name="Ellipse1_275">#REF!</definedName>
    <definedName name="Ellipse1_276" localSheetId="3">#REF!</definedName>
    <definedName name="Ellipse1_276" localSheetId="4">#REF!</definedName>
    <definedName name="Ellipse1_276">#REF!</definedName>
    <definedName name="Ellipse1_277" localSheetId="3">#REF!</definedName>
    <definedName name="Ellipse1_277" localSheetId="4">#REF!</definedName>
    <definedName name="Ellipse1_277">#REF!</definedName>
    <definedName name="Ellipse1_278" localSheetId="3">#REF!</definedName>
    <definedName name="Ellipse1_278" localSheetId="4">#REF!</definedName>
    <definedName name="Ellipse1_278">#REF!</definedName>
    <definedName name="Ellipse1_279" localSheetId="3">#REF!</definedName>
    <definedName name="Ellipse1_279" localSheetId="4">#REF!</definedName>
    <definedName name="Ellipse1_279">#REF!</definedName>
    <definedName name="Ellipse1_280" localSheetId="3">#REF!</definedName>
    <definedName name="Ellipse1_280" localSheetId="4">#REF!</definedName>
    <definedName name="Ellipse1_280">#REF!</definedName>
    <definedName name="Ellipse1_281" localSheetId="3">#REF!</definedName>
    <definedName name="Ellipse1_281" localSheetId="4">#REF!</definedName>
    <definedName name="Ellipse1_281">#REF!</definedName>
    <definedName name="Ellipse1_282" localSheetId="3">#REF!</definedName>
    <definedName name="Ellipse1_282" localSheetId="4">#REF!</definedName>
    <definedName name="Ellipse1_282">#REF!</definedName>
    <definedName name="Ellipse1_283" localSheetId="3">#REF!</definedName>
    <definedName name="Ellipse1_283" localSheetId="4">#REF!</definedName>
    <definedName name="Ellipse1_283">#REF!</definedName>
    <definedName name="Ellipse1_284" localSheetId="3">#REF!</definedName>
    <definedName name="Ellipse1_284" localSheetId="4">#REF!</definedName>
    <definedName name="Ellipse1_284">#REF!</definedName>
    <definedName name="Ellipse1_285" localSheetId="3">#REF!</definedName>
    <definedName name="Ellipse1_285" localSheetId="4">#REF!</definedName>
    <definedName name="Ellipse1_285">#REF!</definedName>
    <definedName name="Ellipse1_286" localSheetId="3">#REF!</definedName>
    <definedName name="Ellipse1_286" localSheetId="4">#REF!</definedName>
    <definedName name="Ellipse1_286">#REF!</definedName>
    <definedName name="Ellipse1_287" localSheetId="3">#REF!</definedName>
    <definedName name="Ellipse1_287" localSheetId="4">#REF!</definedName>
    <definedName name="Ellipse1_287">#REF!</definedName>
    <definedName name="Ellipse1_288" localSheetId="3">#REF!</definedName>
    <definedName name="Ellipse1_288" localSheetId="4">#REF!</definedName>
    <definedName name="Ellipse1_288">#REF!</definedName>
    <definedName name="Ellipse1_289" localSheetId="3">#REF!</definedName>
    <definedName name="Ellipse1_289" localSheetId="4">#REF!</definedName>
    <definedName name="Ellipse1_289">#REF!</definedName>
    <definedName name="Ellipse1_290" localSheetId="3">#REF!</definedName>
    <definedName name="Ellipse1_290" localSheetId="4">#REF!</definedName>
    <definedName name="Ellipse1_290">#REF!</definedName>
    <definedName name="Ellipse1_291" localSheetId="3">#REF!</definedName>
    <definedName name="Ellipse1_291" localSheetId="4">#REF!</definedName>
    <definedName name="Ellipse1_291">#REF!</definedName>
    <definedName name="Ellipse1_292" localSheetId="3">#REF!</definedName>
    <definedName name="Ellipse1_292" localSheetId="4">#REF!</definedName>
    <definedName name="Ellipse1_292">#REF!</definedName>
    <definedName name="Ellipse1_293" localSheetId="3">#REF!</definedName>
    <definedName name="Ellipse1_293" localSheetId="4">#REF!</definedName>
    <definedName name="Ellipse1_293">#REF!</definedName>
    <definedName name="Ellipse1_294" localSheetId="3">#REF!</definedName>
    <definedName name="Ellipse1_294" localSheetId="4">#REF!</definedName>
    <definedName name="Ellipse1_294">#REF!</definedName>
    <definedName name="Ellipse1_295" localSheetId="3">#REF!</definedName>
    <definedName name="Ellipse1_295" localSheetId="4">#REF!</definedName>
    <definedName name="Ellipse1_295">#REF!</definedName>
    <definedName name="Ellipse1_296" localSheetId="3">#REF!</definedName>
    <definedName name="Ellipse1_296" localSheetId="4">#REF!</definedName>
    <definedName name="Ellipse1_296">#REF!</definedName>
    <definedName name="Ellipse1_297" localSheetId="3">#REF!</definedName>
    <definedName name="Ellipse1_297" localSheetId="4">#REF!</definedName>
    <definedName name="Ellipse1_297">#REF!</definedName>
    <definedName name="Ellipse1_298" localSheetId="3">#REF!</definedName>
    <definedName name="Ellipse1_298" localSheetId="4">#REF!</definedName>
    <definedName name="Ellipse1_298">#REF!</definedName>
    <definedName name="Ellipse1_299" localSheetId="3">#REF!</definedName>
    <definedName name="Ellipse1_299" localSheetId="4">#REF!</definedName>
    <definedName name="Ellipse1_299">#REF!</definedName>
    <definedName name="Ellipse1_300" localSheetId="3">#REF!</definedName>
    <definedName name="Ellipse1_300" localSheetId="4">#REF!</definedName>
    <definedName name="Ellipse1_300">#REF!</definedName>
    <definedName name="Ellipse1_301" localSheetId="3">#REF!</definedName>
    <definedName name="Ellipse1_301" localSheetId="4">#REF!</definedName>
    <definedName name="Ellipse1_301">#REF!</definedName>
    <definedName name="Ellipse1_302" localSheetId="3">#REF!</definedName>
    <definedName name="Ellipse1_302" localSheetId="4">#REF!</definedName>
    <definedName name="Ellipse1_302">#REF!</definedName>
    <definedName name="Ellipse1_303" localSheetId="3">#REF!</definedName>
    <definedName name="Ellipse1_303" localSheetId="4">#REF!</definedName>
    <definedName name="Ellipse1_303">#REF!</definedName>
    <definedName name="Ellipse1_304" localSheetId="3">#REF!</definedName>
    <definedName name="Ellipse1_304" localSheetId="4">#REF!</definedName>
    <definedName name="Ellipse1_304">#REF!</definedName>
    <definedName name="Ellipse1_305" localSheetId="3">#REF!</definedName>
    <definedName name="Ellipse1_305" localSheetId="4">#REF!</definedName>
    <definedName name="Ellipse1_305">#REF!</definedName>
    <definedName name="Ellipse1_306" localSheetId="3">#REF!</definedName>
    <definedName name="Ellipse1_306" localSheetId="4">#REF!</definedName>
    <definedName name="Ellipse1_306">#REF!</definedName>
    <definedName name="Ellipse1_307" localSheetId="3">#REF!</definedName>
    <definedName name="Ellipse1_307" localSheetId="4">#REF!</definedName>
    <definedName name="Ellipse1_307">#REF!</definedName>
    <definedName name="Ellipse1_308" localSheetId="3">#REF!</definedName>
    <definedName name="Ellipse1_308" localSheetId="4">#REF!</definedName>
    <definedName name="Ellipse1_308">#REF!</definedName>
    <definedName name="Ellipse1_309" localSheetId="3">#REF!</definedName>
    <definedName name="Ellipse1_309" localSheetId="4">#REF!</definedName>
    <definedName name="Ellipse1_309">#REF!</definedName>
    <definedName name="Ellipse1_310" localSheetId="3">#REF!</definedName>
    <definedName name="Ellipse1_310" localSheetId="4">#REF!</definedName>
    <definedName name="Ellipse1_310">#REF!</definedName>
    <definedName name="Ellipse1_311" localSheetId="3">#REF!</definedName>
    <definedName name="Ellipse1_311" localSheetId="4">#REF!</definedName>
    <definedName name="Ellipse1_311">#REF!</definedName>
    <definedName name="Ellipse1_312" localSheetId="3">#REF!</definedName>
    <definedName name="Ellipse1_312" localSheetId="4">#REF!</definedName>
    <definedName name="Ellipse1_312">#REF!</definedName>
    <definedName name="Ellipse1_313" localSheetId="3">#REF!</definedName>
    <definedName name="Ellipse1_313" localSheetId="4">#REF!</definedName>
    <definedName name="Ellipse1_313">#REF!</definedName>
    <definedName name="Ellipse1_314" localSheetId="3">#REF!</definedName>
    <definedName name="Ellipse1_314" localSheetId="4">#REF!</definedName>
    <definedName name="Ellipse1_314">#REF!</definedName>
    <definedName name="Ellipse1_315" localSheetId="3">#REF!</definedName>
    <definedName name="Ellipse1_315" localSheetId="4">#REF!</definedName>
    <definedName name="Ellipse1_315">#REF!</definedName>
    <definedName name="Ellipse1_316" localSheetId="3">#REF!</definedName>
    <definedName name="Ellipse1_316" localSheetId="4">#REF!</definedName>
    <definedName name="Ellipse1_316">#REF!</definedName>
    <definedName name="Ellipse1_317" localSheetId="3">#REF!</definedName>
    <definedName name="Ellipse1_317" localSheetId="4">#REF!</definedName>
    <definedName name="Ellipse1_317">#REF!</definedName>
    <definedName name="Ellipse1_318" localSheetId="3">#REF!</definedName>
    <definedName name="Ellipse1_318" localSheetId="4">#REF!</definedName>
    <definedName name="Ellipse1_318">#REF!</definedName>
    <definedName name="Ellipse1_319" localSheetId="3">#REF!</definedName>
    <definedName name="Ellipse1_319" localSheetId="4">#REF!</definedName>
    <definedName name="Ellipse1_319">#REF!</definedName>
    <definedName name="Ellipse1_320" localSheetId="3">#REF!</definedName>
    <definedName name="Ellipse1_320" localSheetId="4">#REF!</definedName>
    <definedName name="Ellipse1_320">#REF!</definedName>
    <definedName name="Ellipse1_321" localSheetId="3">#REF!</definedName>
    <definedName name="Ellipse1_321" localSheetId="4">#REF!</definedName>
    <definedName name="Ellipse1_321">#REF!</definedName>
    <definedName name="Ellipse1_322" localSheetId="3">#REF!</definedName>
    <definedName name="Ellipse1_322" localSheetId="4">#REF!</definedName>
    <definedName name="Ellipse1_322">#REF!</definedName>
    <definedName name="Ellipse1_323" localSheetId="3">#REF!</definedName>
    <definedName name="Ellipse1_323" localSheetId="4">#REF!</definedName>
    <definedName name="Ellipse1_323">#REF!</definedName>
    <definedName name="Ellipse1_324" localSheetId="3">#REF!</definedName>
    <definedName name="Ellipse1_324" localSheetId="4">#REF!</definedName>
    <definedName name="Ellipse1_324">#REF!</definedName>
    <definedName name="Ellipse1_325" localSheetId="3">#REF!</definedName>
    <definedName name="Ellipse1_325" localSheetId="4">#REF!</definedName>
    <definedName name="Ellipse1_325">#REF!</definedName>
    <definedName name="Ellipse1_326" localSheetId="3">#REF!</definedName>
    <definedName name="Ellipse1_326" localSheetId="4">#REF!</definedName>
    <definedName name="Ellipse1_326">#REF!</definedName>
    <definedName name="Ellipse1_327" localSheetId="3">#REF!</definedName>
    <definedName name="Ellipse1_327" localSheetId="4">#REF!</definedName>
    <definedName name="Ellipse1_327">#REF!</definedName>
    <definedName name="Ellipse1_328" localSheetId="3">#REF!</definedName>
    <definedName name="Ellipse1_328" localSheetId="4">#REF!</definedName>
    <definedName name="Ellipse1_328">#REF!</definedName>
    <definedName name="Ellipse1_329" localSheetId="3">#REF!</definedName>
    <definedName name="Ellipse1_329" localSheetId="4">#REF!</definedName>
    <definedName name="Ellipse1_329">#REF!</definedName>
    <definedName name="Ellipse1_330" localSheetId="3">#REF!</definedName>
    <definedName name="Ellipse1_330" localSheetId="4">#REF!</definedName>
    <definedName name="Ellipse1_330">#REF!</definedName>
    <definedName name="Ellipse1_331" localSheetId="3">#REF!</definedName>
    <definedName name="Ellipse1_331" localSheetId="4">#REF!</definedName>
    <definedName name="Ellipse1_331">#REF!</definedName>
    <definedName name="Ellipse1_332" localSheetId="3">#REF!</definedName>
    <definedName name="Ellipse1_332" localSheetId="4">#REF!</definedName>
    <definedName name="Ellipse1_332">#REF!</definedName>
    <definedName name="Ellipse1_333" localSheetId="3">#REF!</definedName>
    <definedName name="Ellipse1_333" localSheetId="4">#REF!</definedName>
    <definedName name="Ellipse1_333">#REF!</definedName>
    <definedName name="Ellipse1_334" localSheetId="3">#REF!</definedName>
    <definedName name="Ellipse1_334" localSheetId="4">#REF!</definedName>
    <definedName name="Ellipse1_334">#REF!</definedName>
    <definedName name="Ellipse1_335" localSheetId="3">#REF!</definedName>
    <definedName name="Ellipse1_335" localSheetId="4">#REF!</definedName>
    <definedName name="Ellipse1_335">#REF!</definedName>
    <definedName name="Ellipse1_336" localSheetId="3">#REF!</definedName>
    <definedName name="Ellipse1_336" localSheetId="4">#REF!</definedName>
    <definedName name="Ellipse1_336">#REF!</definedName>
    <definedName name="Ellipse1_337" localSheetId="3">#REF!</definedName>
    <definedName name="Ellipse1_337" localSheetId="4">#REF!</definedName>
    <definedName name="Ellipse1_337">#REF!</definedName>
    <definedName name="Ellipse1_338" localSheetId="3">#REF!</definedName>
    <definedName name="Ellipse1_338" localSheetId="4">#REF!</definedName>
    <definedName name="Ellipse1_338">#REF!</definedName>
    <definedName name="Ellipse1_339" localSheetId="3">#REF!</definedName>
    <definedName name="Ellipse1_339" localSheetId="4">#REF!</definedName>
    <definedName name="Ellipse1_339">#REF!</definedName>
    <definedName name="Ellipse1_340" localSheetId="3">#REF!</definedName>
    <definedName name="Ellipse1_340" localSheetId="4">#REF!</definedName>
    <definedName name="Ellipse1_340">#REF!</definedName>
    <definedName name="Ellipse1_341" localSheetId="3">#REF!</definedName>
    <definedName name="Ellipse1_341" localSheetId="4">#REF!</definedName>
    <definedName name="Ellipse1_341">#REF!</definedName>
    <definedName name="Ellipse1_342" localSheetId="3">#REF!</definedName>
    <definedName name="Ellipse1_342" localSheetId="4">#REF!</definedName>
    <definedName name="Ellipse1_342">#REF!</definedName>
    <definedName name="Ellipse1_343" localSheetId="3">#REF!</definedName>
    <definedName name="Ellipse1_343" localSheetId="4">#REF!</definedName>
    <definedName name="Ellipse1_343">#REF!</definedName>
    <definedName name="Ellipse1_344" localSheetId="3">#REF!</definedName>
    <definedName name="Ellipse1_344" localSheetId="4">#REF!</definedName>
    <definedName name="Ellipse1_344">#REF!</definedName>
    <definedName name="Ellipse1_345" localSheetId="3">#REF!</definedName>
    <definedName name="Ellipse1_345" localSheetId="4">#REF!</definedName>
    <definedName name="Ellipse1_345">#REF!</definedName>
    <definedName name="Ellipse1_346" localSheetId="3">#REF!</definedName>
    <definedName name="Ellipse1_346" localSheetId="4">#REF!</definedName>
    <definedName name="Ellipse1_346">#REF!</definedName>
    <definedName name="Ellipse1_347" localSheetId="3">#REF!</definedName>
    <definedName name="Ellipse1_347" localSheetId="4">#REF!</definedName>
    <definedName name="Ellipse1_347">#REF!</definedName>
    <definedName name="Ellipse1_348" localSheetId="3">#REF!</definedName>
    <definedName name="Ellipse1_348" localSheetId="4">#REF!</definedName>
    <definedName name="Ellipse1_348">#REF!</definedName>
    <definedName name="Ellipse1_349" localSheetId="3">#REF!</definedName>
    <definedName name="Ellipse1_349" localSheetId="4">#REF!</definedName>
    <definedName name="Ellipse1_349">#REF!</definedName>
    <definedName name="Ellipse1_350" localSheetId="3">#REF!</definedName>
    <definedName name="Ellipse1_350" localSheetId="4">#REF!</definedName>
    <definedName name="Ellipse1_350">#REF!</definedName>
    <definedName name="Ellipse1_351" localSheetId="3">#REF!</definedName>
    <definedName name="Ellipse1_351" localSheetId="4">#REF!</definedName>
    <definedName name="Ellipse1_351">#REF!</definedName>
    <definedName name="Ellipse1_352" localSheetId="3">#REF!</definedName>
    <definedName name="Ellipse1_352" localSheetId="4">#REF!</definedName>
    <definedName name="Ellipse1_352">#REF!</definedName>
    <definedName name="Ellipse1_353" localSheetId="3">#REF!</definedName>
    <definedName name="Ellipse1_353" localSheetId="4">#REF!</definedName>
    <definedName name="Ellipse1_353">#REF!</definedName>
    <definedName name="Ellipse1_354" localSheetId="3">#REF!</definedName>
    <definedName name="Ellipse1_354" localSheetId="4">#REF!</definedName>
    <definedName name="Ellipse1_354">#REF!</definedName>
    <definedName name="Ellipse1_355" localSheetId="3">#REF!</definedName>
    <definedName name="Ellipse1_355" localSheetId="4">#REF!</definedName>
    <definedName name="Ellipse1_355">#REF!</definedName>
    <definedName name="Ellipse1_356" localSheetId="3">#REF!</definedName>
    <definedName name="Ellipse1_356" localSheetId="4">#REF!</definedName>
    <definedName name="Ellipse1_356">#REF!</definedName>
    <definedName name="Ellipse1_357" localSheetId="3">#REF!</definedName>
    <definedName name="Ellipse1_357" localSheetId="4">#REF!</definedName>
    <definedName name="Ellipse1_357">#REF!</definedName>
    <definedName name="Ellipse1_358" localSheetId="3">#REF!</definedName>
    <definedName name="Ellipse1_358" localSheetId="4">#REF!</definedName>
    <definedName name="Ellipse1_358">#REF!</definedName>
    <definedName name="Ellipse1_359" localSheetId="3">#REF!</definedName>
    <definedName name="Ellipse1_359" localSheetId="4">#REF!</definedName>
    <definedName name="Ellipse1_359">#REF!</definedName>
    <definedName name="Ellipse1_360" localSheetId="3">#REF!</definedName>
    <definedName name="Ellipse1_360" localSheetId="4">#REF!</definedName>
    <definedName name="Ellipse1_360">#REF!</definedName>
    <definedName name="Ellipse1_361" localSheetId="3">#REF!</definedName>
    <definedName name="Ellipse1_361" localSheetId="4">#REF!</definedName>
    <definedName name="Ellipse1_361">#REF!</definedName>
    <definedName name="Ellipse1_362" localSheetId="3">#REF!</definedName>
    <definedName name="Ellipse1_362" localSheetId="4">#REF!</definedName>
    <definedName name="Ellipse1_362">#REF!</definedName>
    <definedName name="Ellipse1_363" localSheetId="3">#REF!</definedName>
    <definedName name="Ellipse1_363" localSheetId="4">#REF!</definedName>
    <definedName name="Ellipse1_363">#REF!</definedName>
    <definedName name="Ellipse1_364" localSheetId="3">#REF!</definedName>
    <definedName name="Ellipse1_364" localSheetId="4">#REF!</definedName>
    <definedName name="Ellipse1_364">#REF!</definedName>
    <definedName name="Ellipse1_365" localSheetId="3">#REF!</definedName>
    <definedName name="Ellipse1_365" localSheetId="4">#REF!</definedName>
    <definedName name="Ellipse1_365">#REF!</definedName>
    <definedName name="Ellipse1_366" localSheetId="3">#REF!</definedName>
    <definedName name="Ellipse1_366" localSheetId="4">#REF!</definedName>
    <definedName name="Ellipse1_366">#REF!</definedName>
    <definedName name="Ellipse1_367" localSheetId="3">#REF!</definedName>
    <definedName name="Ellipse1_367" localSheetId="4">#REF!</definedName>
    <definedName name="Ellipse1_367">#REF!</definedName>
    <definedName name="Ellipse1_368" localSheetId="3">#REF!</definedName>
    <definedName name="Ellipse1_368" localSheetId="4">#REF!</definedName>
    <definedName name="Ellipse1_368">#REF!</definedName>
    <definedName name="Ellipse1_369" localSheetId="3">#REF!</definedName>
    <definedName name="Ellipse1_369" localSheetId="4">#REF!</definedName>
    <definedName name="Ellipse1_369">#REF!</definedName>
    <definedName name="Ellipse1_370" localSheetId="3">#REF!</definedName>
    <definedName name="Ellipse1_370" localSheetId="4">#REF!</definedName>
    <definedName name="Ellipse1_370">#REF!</definedName>
    <definedName name="Ellipse1_371" localSheetId="3">#REF!</definedName>
    <definedName name="Ellipse1_371" localSheetId="4">#REF!</definedName>
    <definedName name="Ellipse1_371">#REF!</definedName>
    <definedName name="Ellipse1_372" localSheetId="3">#REF!</definedName>
    <definedName name="Ellipse1_372" localSheetId="4">#REF!</definedName>
    <definedName name="Ellipse1_372">#REF!</definedName>
    <definedName name="Ellipse1_373" localSheetId="3">#REF!</definedName>
    <definedName name="Ellipse1_373" localSheetId="4">#REF!</definedName>
    <definedName name="Ellipse1_373">#REF!</definedName>
    <definedName name="Ellipse1_374" localSheetId="3">#REF!</definedName>
    <definedName name="Ellipse1_374" localSheetId="4">#REF!</definedName>
    <definedName name="Ellipse1_374">#REF!</definedName>
    <definedName name="Ellipse1_375" localSheetId="3">#REF!</definedName>
    <definedName name="Ellipse1_375" localSheetId="4">#REF!</definedName>
    <definedName name="Ellipse1_375">#REF!</definedName>
    <definedName name="Ellipse1_376" localSheetId="3">#REF!</definedName>
    <definedName name="Ellipse1_376" localSheetId="4">#REF!</definedName>
    <definedName name="Ellipse1_376">#REF!</definedName>
    <definedName name="Ellipse1_377" localSheetId="3">#REF!</definedName>
    <definedName name="Ellipse1_377" localSheetId="4">#REF!</definedName>
    <definedName name="Ellipse1_377">#REF!</definedName>
    <definedName name="Ellipse1_378" localSheetId="3">#REF!</definedName>
    <definedName name="Ellipse1_378" localSheetId="4">#REF!</definedName>
    <definedName name="Ellipse1_378">#REF!</definedName>
    <definedName name="Ellipse1_379" localSheetId="3">#REF!</definedName>
    <definedName name="Ellipse1_379" localSheetId="4">#REF!</definedName>
    <definedName name="Ellipse1_379">#REF!</definedName>
    <definedName name="Ellipse1_380" localSheetId="3">#REF!</definedName>
    <definedName name="Ellipse1_380" localSheetId="4">#REF!</definedName>
    <definedName name="Ellipse1_380">#REF!</definedName>
    <definedName name="Ellipse1_381" localSheetId="3">#REF!</definedName>
    <definedName name="Ellipse1_381" localSheetId="4">#REF!</definedName>
    <definedName name="Ellipse1_381">#REF!</definedName>
    <definedName name="Ellipse1_382" localSheetId="3">#REF!</definedName>
    <definedName name="Ellipse1_382" localSheetId="4">#REF!</definedName>
    <definedName name="Ellipse1_382">#REF!</definedName>
    <definedName name="Ellipse1_383" localSheetId="3">#REF!</definedName>
    <definedName name="Ellipse1_383" localSheetId="4">#REF!</definedName>
    <definedName name="Ellipse1_383">#REF!</definedName>
    <definedName name="Ellipse1_384" localSheetId="3">#REF!</definedName>
    <definedName name="Ellipse1_384" localSheetId="4">#REF!</definedName>
    <definedName name="Ellipse1_384">#REF!</definedName>
    <definedName name="Ellipse1_385" localSheetId="3">#REF!</definedName>
    <definedName name="Ellipse1_385" localSheetId="4">#REF!</definedName>
    <definedName name="Ellipse1_385">#REF!</definedName>
    <definedName name="Ellipse1_386" localSheetId="3">#REF!</definedName>
    <definedName name="Ellipse1_386" localSheetId="4">#REF!</definedName>
    <definedName name="Ellipse1_386">#REF!</definedName>
    <definedName name="Ellipse1_387" localSheetId="3">#REF!</definedName>
    <definedName name="Ellipse1_387" localSheetId="4">#REF!</definedName>
    <definedName name="Ellipse1_387">#REF!</definedName>
    <definedName name="Ellipse1_388" localSheetId="3">#REF!</definedName>
    <definedName name="Ellipse1_388" localSheetId="4">#REF!</definedName>
    <definedName name="Ellipse1_388">#REF!</definedName>
    <definedName name="Ellipse1_389" localSheetId="3">#REF!</definedName>
    <definedName name="Ellipse1_389" localSheetId="4">#REF!</definedName>
    <definedName name="Ellipse1_389">#REF!</definedName>
    <definedName name="Ellipse1_390" localSheetId="3">#REF!</definedName>
    <definedName name="Ellipse1_390" localSheetId="4">#REF!</definedName>
    <definedName name="Ellipse1_390">#REF!</definedName>
    <definedName name="Ellipse1_391" localSheetId="3">#REF!</definedName>
    <definedName name="Ellipse1_391" localSheetId="4">#REF!</definedName>
    <definedName name="Ellipse1_391">#REF!</definedName>
    <definedName name="Ellipse1_392" localSheetId="3">#REF!</definedName>
    <definedName name="Ellipse1_392" localSheetId="4">#REF!</definedName>
    <definedName name="Ellipse1_392">#REF!</definedName>
    <definedName name="Ellipse1_393" localSheetId="3">#REF!</definedName>
    <definedName name="Ellipse1_393" localSheetId="4">#REF!</definedName>
    <definedName name="Ellipse1_393">#REF!</definedName>
    <definedName name="Ellipse1_394" localSheetId="3">#REF!</definedName>
    <definedName name="Ellipse1_394" localSheetId="4">#REF!</definedName>
    <definedName name="Ellipse1_394">#REF!</definedName>
    <definedName name="Ellipse1_395" localSheetId="3">#REF!</definedName>
    <definedName name="Ellipse1_395" localSheetId="4">#REF!</definedName>
    <definedName name="Ellipse1_395">#REF!</definedName>
    <definedName name="Ellipse1_396" localSheetId="3">#REF!</definedName>
    <definedName name="Ellipse1_396" localSheetId="4">#REF!</definedName>
    <definedName name="Ellipse1_396">#REF!</definedName>
    <definedName name="Ellipse1_397" localSheetId="3">#REF!</definedName>
    <definedName name="Ellipse1_397" localSheetId="4">#REF!</definedName>
    <definedName name="Ellipse1_397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5" i="1" l="1"/>
  <c r="BV215" i="1"/>
  <c r="BU215" i="1"/>
  <c r="BT215" i="1"/>
  <c r="BS215" i="1"/>
  <c r="BR215" i="1"/>
  <c r="BQ215" i="1"/>
  <c r="BP215" i="1"/>
  <c r="BO215" i="1"/>
  <c r="BN215" i="1"/>
  <c r="BM215" i="1"/>
  <c r="BL215" i="1"/>
  <c r="BK215" i="1"/>
  <c r="BJ215" i="1"/>
  <c r="BI215" i="1"/>
  <c r="BH215" i="1"/>
  <c r="BG215" i="1"/>
  <c r="BF215" i="1"/>
  <c r="BE215" i="1"/>
  <c r="AY215" i="1"/>
  <c r="AZ215" i="1" s="1"/>
  <c r="BA215" i="1" s="1"/>
  <c r="BW214" i="1"/>
  <c r="BV214" i="1"/>
  <c r="BU214" i="1"/>
  <c r="BT214" i="1"/>
  <c r="BS214" i="1"/>
  <c r="BR214" i="1"/>
  <c r="BQ214" i="1"/>
  <c r="BP214" i="1"/>
  <c r="BO214" i="1"/>
  <c r="BN214" i="1"/>
  <c r="BM214" i="1"/>
  <c r="BL214" i="1"/>
  <c r="BK214" i="1"/>
  <c r="BJ214" i="1"/>
  <c r="BI214" i="1"/>
  <c r="BH214" i="1"/>
  <c r="BG214" i="1"/>
  <c r="BF214" i="1"/>
  <c r="BE214" i="1"/>
  <c r="AY214" i="1"/>
  <c r="AZ214" i="1" s="1"/>
  <c r="BA214" i="1" s="1"/>
  <c r="BW213" i="1"/>
  <c r="BV213" i="1"/>
  <c r="BU213" i="1"/>
  <c r="BT213" i="1"/>
  <c r="BS213" i="1"/>
  <c r="BR213" i="1"/>
  <c r="BQ213" i="1"/>
  <c r="BP213" i="1"/>
  <c r="BO213" i="1"/>
  <c r="BN213" i="1"/>
  <c r="BM213" i="1"/>
  <c r="BL213" i="1"/>
  <c r="BK213" i="1"/>
  <c r="BJ213" i="1"/>
  <c r="BI213" i="1"/>
  <c r="BH213" i="1"/>
  <c r="BG213" i="1"/>
  <c r="BF213" i="1"/>
  <c r="BE213" i="1"/>
  <c r="AY213" i="1"/>
  <c r="AZ213" i="1" s="1"/>
  <c r="BA213" i="1" s="1"/>
  <c r="BW212" i="1"/>
  <c r="BV212" i="1"/>
  <c r="BU212" i="1"/>
  <c r="BT212" i="1"/>
  <c r="BS212" i="1"/>
  <c r="BR212" i="1"/>
  <c r="BQ212" i="1"/>
  <c r="BP212" i="1"/>
  <c r="BO212" i="1"/>
  <c r="BN212" i="1"/>
  <c r="BM212" i="1"/>
  <c r="BL212" i="1"/>
  <c r="BK212" i="1"/>
  <c r="BJ212" i="1"/>
  <c r="BI212" i="1"/>
  <c r="BH212" i="1"/>
  <c r="BG212" i="1"/>
  <c r="BF212" i="1"/>
  <c r="BE212" i="1"/>
  <c r="AY212" i="1"/>
  <c r="AZ212" i="1" s="1"/>
  <c r="BA212" i="1" s="1"/>
  <c r="BW211" i="1"/>
  <c r="BV211" i="1"/>
  <c r="BU211" i="1"/>
  <c r="BT211" i="1"/>
  <c r="BS211" i="1"/>
  <c r="BR211" i="1"/>
  <c r="BQ211" i="1"/>
  <c r="BP211" i="1"/>
  <c r="BO211" i="1"/>
  <c r="BN211" i="1"/>
  <c r="BM211" i="1"/>
  <c r="BL211" i="1"/>
  <c r="BK211" i="1"/>
  <c r="BJ211" i="1"/>
  <c r="BI211" i="1"/>
  <c r="BH211" i="1"/>
  <c r="BG211" i="1"/>
  <c r="BF211" i="1"/>
  <c r="BE211" i="1"/>
  <c r="AY211" i="1"/>
  <c r="AZ211" i="1" s="1"/>
  <c r="BA211" i="1" s="1"/>
  <c r="BW210" i="1"/>
  <c r="BV210" i="1"/>
  <c r="BU210" i="1"/>
  <c r="BT210" i="1"/>
  <c r="BS210" i="1"/>
  <c r="BR210" i="1"/>
  <c r="BQ210" i="1"/>
  <c r="BP210" i="1"/>
  <c r="BO210" i="1"/>
  <c r="BN210" i="1"/>
  <c r="BM210" i="1"/>
  <c r="BL210" i="1"/>
  <c r="BK210" i="1"/>
  <c r="BJ210" i="1"/>
  <c r="BI210" i="1"/>
  <c r="BH210" i="1"/>
  <c r="BG210" i="1"/>
  <c r="BF210" i="1"/>
  <c r="BE210" i="1"/>
  <c r="AZ210" i="1"/>
  <c r="BA210" i="1" s="1"/>
  <c r="AY210" i="1"/>
  <c r="BW209" i="1"/>
  <c r="BV209" i="1"/>
  <c r="BU209" i="1"/>
  <c r="BT209" i="1"/>
  <c r="BS209" i="1"/>
  <c r="BR209" i="1"/>
  <c r="BQ209" i="1"/>
  <c r="BP209" i="1"/>
  <c r="BO209" i="1"/>
  <c r="BN209" i="1"/>
  <c r="BM209" i="1"/>
  <c r="BL209" i="1"/>
  <c r="BK209" i="1"/>
  <c r="BJ209" i="1"/>
  <c r="BI209" i="1"/>
  <c r="BH209" i="1"/>
  <c r="BG209" i="1"/>
  <c r="BF209" i="1"/>
  <c r="BE209" i="1"/>
  <c r="AY209" i="1"/>
  <c r="AZ209" i="1" s="1"/>
  <c r="BA209" i="1" s="1"/>
  <c r="BW208" i="1"/>
  <c r="BV208" i="1"/>
  <c r="BU208" i="1"/>
  <c r="BT208" i="1"/>
  <c r="BS208" i="1"/>
  <c r="BR208" i="1"/>
  <c r="BQ208" i="1"/>
  <c r="BP208" i="1"/>
  <c r="BO208" i="1"/>
  <c r="BN208" i="1"/>
  <c r="BM208" i="1"/>
  <c r="BL208" i="1"/>
  <c r="BK208" i="1"/>
  <c r="BJ208" i="1"/>
  <c r="BI208" i="1"/>
  <c r="BH208" i="1"/>
  <c r="BG208" i="1"/>
  <c r="BF208" i="1"/>
  <c r="BE208" i="1"/>
  <c r="AY208" i="1"/>
  <c r="AZ208" i="1" s="1"/>
  <c r="BA208" i="1" s="1"/>
  <c r="BW207" i="1"/>
  <c r="BV207" i="1"/>
  <c r="BU207" i="1"/>
  <c r="BT207" i="1"/>
  <c r="BS207" i="1"/>
  <c r="BR207" i="1"/>
  <c r="BQ207" i="1"/>
  <c r="BP207" i="1"/>
  <c r="BO207" i="1"/>
  <c r="BN207" i="1"/>
  <c r="BM207" i="1"/>
  <c r="BL207" i="1"/>
  <c r="BK207" i="1"/>
  <c r="BJ207" i="1"/>
  <c r="BI207" i="1"/>
  <c r="BH207" i="1"/>
  <c r="BG207" i="1"/>
  <c r="BF207" i="1"/>
  <c r="BE207" i="1"/>
  <c r="AY207" i="1"/>
  <c r="AZ207" i="1" s="1"/>
  <c r="BA207" i="1" s="1"/>
  <c r="BW206" i="1"/>
  <c r="BV206" i="1"/>
  <c r="BU206" i="1"/>
  <c r="BT206" i="1"/>
  <c r="BS206" i="1"/>
  <c r="BR206" i="1"/>
  <c r="BQ206" i="1"/>
  <c r="BP206" i="1"/>
  <c r="BO206" i="1"/>
  <c r="BN206" i="1"/>
  <c r="BM206" i="1"/>
  <c r="BL206" i="1"/>
  <c r="BK206" i="1"/>
  <c r="BJ206" i="1"/>
  <c r="BI206" i="1"/>
  <c r="BH206" i="1"/>
  <c r="BG206" i="1"/>
  <c r="BF206" i="1"/>
  <c r="BE206" i="1"/>
  <c r="AY206" i="1"/>
  <c r="AZ206" i="1" s="1"/>
  <c r="BA206" i="1" s="1"/>
  <c r="BW205" i="1"/>
  <c r="BV205" i="1"/>
  <c r="BU205" i="1"/>
  <c r="BT205" i="1"/>
  <c r="BS205" i="1"/>
  <c r="BR205" i="1"/>
  <c r="BQ205" i="1"/>
  <c r="BP205" i="1"/>
  <c r="BO205" i="1"/>
  <c r="BN205" i="1"/>
  <c r="BM205" i="1"/>
  <c r="BL205" i="1"/>
  <c r="BK205" i="1"/>
  <c r="BJ205" i="1"/>
  <c r="BI205" i="1"/>
  <c r="BH205" i="1"/>
  <c r="BG205" i="1"/>
  <c r="BF205" i="1"/>
  <c r="BE205" i="1"/>
  <c r="AY205" i="1"/>
  <c r="AZ205" i="1" s="1"/>
  <c r="BA205" i="1" s="1"/>
  <c r="BW204" i="1"/>
  <c r="BV204" i="1"/>
  <c r="BU204" i="1"/>
  <c r="BT204" i="1"/>
  <c r="BS204" i="1"/>
  <c r="BR204" i="1"/>
  <c r="BQ204" i="1"/>
  <c r="BP204" i="1"/>
  <c r="BO204" i="1"/>
  <c r="BN204" i="1"/>
  <c r="BM204" i="1"/>
  <c r="BL204" i="1"/>
  <c r="BK204" i="1"/>
  <c r="BJ204" i="1"/>
  <c r="BI204" i="1"/>
  <c r="BH204" i="1"/>
  <c r="BG204" i="1"/>
  <c r="BF204" i="1"/>
  <c r="BE204" i="1"/>
  <c r="AY204" i="1"/>
  <c r="AZ204" i="1" s="1"/>
  <c r="BA204" i="1" s="1"/>
  <c r="BW203" i="1"/>
  <c r="BV203" i="1"/>
  <c r="BU203" i="1"/>
  <c r="BT203" i="1"/>
  <c r="BS203" i="1"/>
  <c r="BR203" i="1"/>
  <c r="BQ203" i="1"/>
  <c r="BP203" i="1"/>
  <c r="BO203" i="1"/>
  <c r="BN203" i="1"/>
  <c r="BM203" i="1"/>
  <c r="BL203" i="1"/>
  <c r="BK203" i="1"/>
  <c r="BJ203" i="1"/>
  <c r="BI203" i="1"/>
  <c r="BH203" i="1"/>
  <c r="BG203" i="1"/>
  <c r="BF203" i="1"/>
  <c r="BE203" i="1"/>
  <c r="AY203" i="1"/>
  <c r="AZ203" i="1" s="1"/>
  <c r="BA203" i="1" s="1"/>
  <c r="BW202" i="1"/>
  <c r="BV202" i="1"/>
  <c r="BU202" i="1"/>
  <c r="BT202" i="1"/>
  <c r="BS202" i="1"/>
  <c r="BR202" i="1"/>
  <c r="BQ202" i="1"/>
  <c r="BP202" i="1"/>
  <c r="BO202" i="1"/>
  <c r="BN202" i="1"/>
  <c r="BM202" i="1"/>
  <c r="BL202" i="1"/>
  <c r="BK202" i="1"/>
  <c r="BJ202" i="1"/>
  <c r="BI202" i="1"/>
  <c r="BH202" i="1"/>
  <c r="BG202" i="1"/>
  <c r="BF202" i="1"/>
  <c r="BE202" i="1"/>
  <c r="AY202" i="1"/>
  <c r="AZ202" i="1" s="1"/>
  <c r="BA202" i="1" s="1"/>
  <c r="BW201" i="1"/>
  <c r="BV201" i="1"/>
  <c r="BU201" i="1"/>
  <c r="BT201" i="1"/>
  <c r="BS201" i="1"/>
  <c r="BR201" i="1"/>
  <c r="BQ201" i="1"/>
  <c r="BP201" i="1"/>
  <c r="BO201" i="1"/>
  <c r="BN201" i="1"/>
  <c r="BM201" i="1"/>
  <c r="BL201" i="1"/>
  <c r="BK201" i="1"/>
  <c r="BJ201" i="1"/>
  <c r="BI201" i="1"/>
  <c r="BH201" i="1"/>
  <c r="BG201" i="1"/>
  <c r="BF201" i="1"/>
  <c r="BE201" i="1"/>
  <c r="AY201" i="1"/>
  <c r="AZ201" i="1" s="1"/>
  <c r="BA201" i="1" s="1"/>
  <c r="BW200" i="1"/>
  <c r="BV200" i="1"/>
  <c r="BU200" i="1"/>
  <c r="BT200" i="1"/>
  <c r="BS200" i="1"/>
  <c r="BR200" i="1"/>
  <c r="BQ200" i="1"/>
  <c r="BP200" i="1"/>
  <c r="BO200" i="1"/>
  <c r="BN200" i="1"/>
  <c r="BM200" i="1"/>
  <c r="BL200" i="1"/>
  <c r="BK200" i="1"/>
  <c r="BJ200" i="1"/>
  <c r="BI200" i="1"/>
  <c r="BH200" i="1"/>
  <c r="BG200" i="1"/>
  <c r="BF200" i="1"/>
  <c r="BE200" i="1"/>
  <c r="AY200" i="1"/>
  <c r="AZ200" i="1" s="1"/>
  <c r="BA200" i="1" s="1"/>
  <c r="BW199" i="1"/>
  <c r="BV199" i="1"/>
  <c r="BU199" i="1"/>
  <c r="BT199" i="1"/>
  <c r="BS199" i="1"/>
  <c r="BR199" i="1"/>
  <c r="BQ199" i="1"/>
  <c r="BP199" i="1"/>
  <c r="BO199" i="1"/>
  <c r="BN199" i="1"/>
  <c r="BM199" i="1"/>
  <c r="BL199" i="1"/>
  <c r="BK199" i="1"/>
  <c r="BJ199" i="1"/>
  <c r="BI199" i="1"/>
  <c r="BH199" i="1"/>
  <c r="BG199" i="1"/>
  <c r="BF199" i="1"/>
  <c r="BE199" i="1"/>
  <c r="AY199" i="1"/>
  <c r="AZ199" i="1" s="1"/>
  <c r="BA199" i="1" s="1"/>
  <c r="BW198" i="1"/>
  <c r="BV198" i="1"/>
  <c r="BU198" i="1"/>
  <c r="BT198" i="1"/>
  <c r="BS198" i="1"/>
  <c r="BR198" i="1"/>
  <c r="BQ198" i="1"/>
  <c r="BP198" i="1"/>
  <c r="BO198" i="1"/>
  <c r="BN198" i="1"/>
  <c r="BM198" i="1"/>
  <c r="BL198" i="1"/>
  <c r="BK198" i="1"/>
  <c r="BJ198" i="1"/>
  <c r="BI198" i="1"/>
  <c r="BH198" i="1"/>
  <c r="BG198" i="1"/>
  <c r="BF198" i="1"/>
  <c r="BE198" i="1"/>
  <c r="AY198" i="1"/>
  <c r="AZ198" i="1" s="1"/>
  <c r="BA198" i="1" s="1"/>
  <c r="BW197" i="1"/>
  <c r="BV197" i="1"/>
  <c r="BU197" i="1"/>
  <c r="BT197" i="1"/>
  <c r="BS197" i="1"/>
  <c r="BR197" i="1"/>
  <c r="BQ197" i="1"/>
  <c r="BP197" i="1"/>
  <c r="BO197" i="1"/>
  <c r="BN197" i="1"/>
  <c r="BM197" i="1"/>
  <c r="BL197" i="1"/>
  <c r="BK197" i="1"/>
  <c r="BJ197" i="1"/>
  <c r="BI197" i="1"/>
  <c r="BH197" i="1"/>
  <c r="BG197" i="1"/>
  <c r="BF197" i="1"/>
  <c r="BE197" i="1"/>
  <c r="AY197" i="1"/>
  <c r="AZ197" i="1" s="1"/>
  <c r="BA197" i="1" s="1"/>
  <c r="BW196" i="1"/>
  <c r="BV196" i="1"/>
  <c r="BU196" i="1"/>
  <c r="BT196" i="1"/>
  <c r="BS196" i="1"/>
  <c r="BR196" i="1"/>
  <c r="BQ196" i="1"/>
  <c r="BP196" i="1"/>
  <c r="BO196" i="1"/>
  <c r="BN196" i="1"/>
  <c r="BM196" i="1"/>
  <c r="BL196" i="1"/>
  <c r="BK196" i="1"/>
  <c r="BJ196" i="1"/>
  <c r="BI196" i="1"/>
  <c r="BH196" i="1"/>
  <c r="BG196" i="1"/>
  <c r="BF196" i="1"/>
  <c r="BE196" i="1"/>
  <c r="AY196" i="1"/>
  <c r="AZ196" i="1" s="1"/>
  <c r="BA196" i="1" s="1"/>
  <c r="BW195" i="1"/>
  <c r="BV195" i="1"/>
  <c r="BU195" i="1"/>
  <c r="BT195" i="1"/>
  <c r="BS195" i="1"/>
  <c r="BR195" i="1"/>
  <c r="BQ195" i="1"/>
  <c r="BP195" i="1"/>
  <c r="BO195" i="1"/>
  <c r="BN195" i="1"/>
  <c r="BM195" i="1"/>
  <c r="BL195" i="1"/>
  <c r="BK195" i="1"/>
  <c r="BJ195" i="1"/>
  <c r="BI195" i="1"/>
  <c r="BH195" i="1"/>
  <c r="BG195" i="1"/>
  <c r="BF195" i="1"/>
  <c r="BE195" i="1"/>
  <c r="AY195" i="1"/>
  <c r="AZ195" i="1" s="1"/>
  <c r="BA195" i="1" s="1"/>
  <c r="BX204" i="1" l="1"/>
  <c r="BY204" i="1" s="1"/>
  <c r="BB204" i="1" s="1"/>
  <c r="BC204" i="1" s="1"/>
  <c r="BD204" i="1" s="1"/>
  <c r="BX195" i="1"/>
  <c r="BY195" i="1" s="1"/>
  <c r="BB195" i="1" s="1"/>
  <c r="BC195" i="1" s="1"/>
  <c r="BD195" i="1" s="1"/>
  <c r="BX197" i="1"/>
  <c r="BY197" i="1" s="1"/>
  <c r="BB197" i="1" s="1"/>
  <c r="BC197" i="1" s="1"/>
  <c r="BD197" i="1" s="1"/>
  <c r="BX212" i="1"/>
  <c r="BY212" i="1" s="1"/>
  <c r="BB212" i="1" s="1"/>
  <c r="BC212" i="1" s="1"/>
  <c r="BD212" i="1" s="1"/>
  <c r="BX198" i="1"/>
  <c r="BY198" i="1" s="1"/>
  <c r="BB198" i="1" s="1"/>
  <c r="BC198" i="1" s="1"/>
  <c r="BD198" i="1" s="1"/>
  <c r="BX199" i="1"/>
  <c r="BY199" i="1" s="1"/>
  <c r="BB199" i="1" s="1"/>
  <c r="BC199" i="1" s="1"/>
  <c r="BD199" i="1" s="1"/>
  <c r="BX201" i="1"/>
  <c r="BY201" i="1" s="1"/>
  <c r="BB201" i="1" s="1"/>
  <c r="BC201" i="1" s="1"/>
  <c r="BD201" i="1" s="1"/>
  <c r="BX208" i="1"/>
  <c r="BY208" i="1" s="1"/>
  <c r="BB208" i="1" s="1"/>
  <c r="BC208" i="1" s="1"/>
  <c r="BD208" i="1" s="1"/>
  <c r="BX214" i="1"/>
  <c r="BY214" i="1" s="1"/>
  <c r="BB214" i="1" s="1"/>
  <c r="BC214" i="1" s="1"/>
  <c r="BD214" i="1" s="1"/>
  <c r="BX215" i="1"/>
  <c r="BY215" i="1" s="1"/>
  <c r="BB215" i="1" s="1"/>
  <c r="BC215" i="1" s="1"/>
  <c r="BD215" i="1" s="1"/>
  <c r="BX196" i="1"/>
  <c r="BY196" i="1" s="1"/>
  <c r="BB196" i="1" s="1"/>
  <c r="BC196" i="1" s="1"/>
  <c r="BD196" i="1" s="1"/>
  <c r="BX202" i="1"/>
  <c r="BY202" i="1" s="1"/>
  <c r="BB202" i="1" s="1"/>
  <c r="BC202" i="1" s="1"/>
  <c r="BD202" i="1" s="1"/>
  <c r="BX203" i="1"/>
  <c r="BY203" i="1" s="1"/>
  <c r="BB203" i="1" s="1"/>
  <c r="BC203" i="1" s="1"/>
  <c r="BD203" i="1" s="1"/>
  <c r="BX205" i="1"/>
  <c r="BY205" i="1" s="1"/>
  <c r="BB205" i="1" s="1"/>
  <c r="BC205" i="1" s="1"/>
  <c r="BD205" i="1" s="1"/>
  <c r="BX210" i="1"/>
  <c r="BY210" i="1" s="1"/>
  <c r="BB210" i="1" s="1"/>
  <c r="BC210" i="1" s="1"/>
  <c r="BD210" i="1" s="1"/>
  <c r="BX211" i="1"/>
  <c r="BY211" i="1" s="1"/>
  <c r="BB211" i="1" s="1"/>
  <c r="BC211" i="1" s="1"/>
  <c r="BD211" i="1" s="1"/>
  <c r="BX213" i="1"/>
  <c r="BY213" i="1" s="1"/>
  <c r="BB213" i="1" s="1"/>
  <c r="BC213" i="1" s="1"/>
  <c r="BD213" i="1" s="1"/>
  <c r="BX200" i="1"/>
  <c r="BY200" i="1" s="1"/>
  <c r="BB200" i="1" s="1"/>
  <c r="BC200" i="1" s="1"/>
  <c r="BD200" i="1" s="1"/>
  <c r="BX206" i="1"/>
  <c r="BY206" i="1" s="1"/>
  <c r="BB206" i="1" s="1"/>
  <c r="BC206" i="1" s="1"/>
  <c r="BD206" i="1" s="1"/>
  <c r="BX207" i="1"/>
  <c r="BY207" i="1" s="1"/>
  <c r="BB207" i="1" s="1"/>
  <c r="BC207" i="1" s="1"/>
  <c r="BD207" i="1" s="1"/>
  <c r="BX209" i="1"/>
  <c r="BY209" i="1" s="1"/>
  <c r="BB209" i="1" s="1"/>
  <c r="BC209" i="1" s="1"/>
  <c r="BD209" i="1" s="1"/>
  <c r="BW187" i="1" l="1"/>
  <c r="BV187" i="1"/>
  <c r="BU187" i="1"/>
  <c r="BT187" i="1"/>
  <c r="BS187" i="1"/>
  <c r="BR187" i="1"/>
  <c r="BQ187" i="1"/>
  <c r="BP187" i="1"/>
  <c r="BO187" i="1"/>
  <c r="BN187" i="1"/>
  <c r="BM187" i="1"/>
  <c r="BL187" i="1"/>
  <c r="BK187" i="1"/>
  <c r="BJ187" i="1"/>
  <c r="BI187" i="1"/>
  <c r="BH187" i="1"/>
  <c r="BG187" i="1"/>
  <c r="BF187" i="1"/>
  <c r="BE187" i="1"/>
  <c r="AY187" i="1"/>
  <c r="AZ187" i="1" s="1"/>
  <c r="BA187" i="1" s="1"/>
  <c r="BW186" i="1"/>
  <c r="BV186" i="1"/>
  <c r="BU186" i="1"/>
  <c r="BT186" i="1"/>
  <c r="BS186" i="1"/>
  <c r="BR186" i="1"/>
  <c r="BQ186" i="1"/>
  <c r="BP186" i="1"/>
  <c r="BO186" i="1"/>
  <c r="BN186" i="1"/>
  <c r="BM186" i="1"/>
  <c r="BL186" i="1"/>
  <c r="BK186" i="1"/>
  <c r="BJ186" i="1"/>
  <c r="BI186" i="1"/>
  <c r="BH186" i="1"/>
  <c r="BG186" i="1"/>
  <c r="BF186" i="1"/>
  <c r="BE186" i="1"/>
  <c r="AY186" i="1"/>
  <c r="AZ186" i="1" s="1"/>
  <c r="BA186" i="1" s="1"/>
  <c r="BW185" i="1"/>
  <c r="BV185" i="1"/>
  <c r="BU185" i="1"/>
  <c r="BT185" i="1"/>
  <c r="BS185" i="1"/>
  <c r="BR185" i="1"/>
  <c r="BQ185" i="1"/>
  <c r="BP185" i="1"/>
  <c r="BO185" i="1"/>
  <c r="BN185" i="1"/>
  <c r="BM185" i="1"/>
  <c r="BL185" i="1"/>
  <c r="BK185" i="1"/>
  <c r="BJ185" i="1"/>
  <c r="BI185" i="1"/>
  <c r="BH185" i="1"/>
  <c r="BG185" i="1"/>
  <c r="BF185" i="1"/>
  <c r="BE185" i="1"/>
  <c r="AY185" i="1"/>
  <c r="AZ185" i="1" s="1"/>
  <c r="BA185" i="1" s="1"/>
  <c r="BW184" i="1"/>
  <c r="BV184" i="1"/>
  <c r="BU184" i="1"/>
  <c r="BT184" i="1"/>
  <c r="BS184" i="1"/>
  <c r="BR184" i="1"/>
  <c r="BQ184" i="1"/>
  <c r="BP184" i="1"/>
  <c r="BO184" i="1"/>
  <c r="BN184" i="1"/>
  <c r="BM184" i="1"/>
  <c r="BL184" i="1"/>
  <c r="BK184" i="1"/>
  <c r="BJ184" i="1"/>
  <c r="BI184" i="1"/>
  <c r="BH184" i="1"/>
  <c r="BG184" i="1"/>
  <c r="BF184" i="1"/>
  <c r="BE184" i="1"/>
  <c r="AY184" i="1"/>
  <c r="AZ184" i="1" s="1"/>
  <c r="BA184" i="1" s="1"/>
  <c r="BW183" i="1"/>
  <c r="BV183" i="1"/>
  <c r="BU183" i="1"/>
  <c r="BT183" i="1"/>
  <c r="BS183" i="1"/>
  <c r="BR183" i="1"/>
  <c r="BQ183" i="1"/>
  <c r="BP183" i="1"/>
  <c r="BO183" i="1"/>
  <c r="BN183" i="1"/>
  <c r="BM183" i="1"/>
  <c r="BL183" i="1"/>
  <c r="BK183" i="1"/>
  <c r="BJ183" i="1"/>
  <c r="BI183" i="1"/>
  <c r="BH183" i="1"/>
  <c r="BG183" i="1"/>
  <c r="BF183" i="1"/>
  <c r="BE183" i="1"/>
  <c r="AY183" i="1"/>
  <c r="AZ183" i="1" s="1"/>
  <c r="BA183" i="1" s="1"/>
  <c r="BW182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AY182" i="1"/>
  <c r="AZ182" i="1" s="1"/>
  <c r="BA182" i="1" s="1"/>
  <c r="BW181" i="1"/>
  <c r="BV181" i="1"/>
  <c r="BU181" i="1"/>
  <c r="BT181" i="1"/>
  <c r="BS181" i="1"/>
  <c r="BR181" i="1"/>
  <c r="BQ181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AY181" i="1"/>
  <c r="AZ181" i="1" s="1"/>
  <c r="BA181" i="1" s="1"/>
  <c r="BW180" i="1"/>
  <c r="BV180" i="1"/>
  <c r="BU180" i="1"/>
  <c r="BT180" i="1"/>
  <c r="BS180" i="1"/>
  <c r="BR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AY180" i="1"/>
  <c r="AZ180" i="1" s="1"/>
  <c r="BA180" i="1" s="1"/>
  <c r="BW172" i="1"/>
  <c r="BV172" i="1"/>
  <c r="BU172" i="1"/>
  <c r="BT172" i="1"/>
  <c r="BS172" i="1"/>
  <c r="BR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AY172" i="1"/>
  <c r="AZ172" i="1" s="1"/>
  <c r="BA172" i="1" s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AY171" i="1"/>
  <c r="AZ171" i="1" s="1"/>
  <c r="BA171" i="1" s="1"/>
  <c r="BW170" i="1"/>
  <c r="BV170" i="1"/>
  <c r="BU170" i="1"/>
  <c r="BT170" i="1"/>
  <c r="BS170" i="1"/>
  <c r="BR170" i="1"/>
  <c r="BQ170" i="1"/>
  <c r="BP170" i="1"/>
  <c r="BO170" i="1"/>
  <c r="BN170" i="1"/>
  <c r="BM170" i="1"/>
  <c r="BL170" i="1"/>
  <c r="BK170" i="1"/>
  <c r="BJ170" i="1"/>
  <c r="BI170" i="1"/>
  <c r="BH170" i="1"/>
  <c r="BG170" i="1"/>
  <c r="BF170" i="1"/>
  <c r="BE170" i="1"/>
  <c r="AY170" i="1"/>
  <c r="AZ170" i="1" s="1"/>
  <c r="BA170" i="1" s="1"/>
  <c r="BW169" i="1"/>
  <c r="BV169" i="1"/>
  <c r="BU169" i="1"/>
  <c r="BT169" i="1"/>
  <c r="BS169" i="1"/>
  <c r="BR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AY169" i="1"/>
  <c r="AZ169" i="1" s="1"/>
  <c r="BA169" i="1" s="1"/>
  <c r="BW168" i="1"/>
  <c r="BV168" i="1"/>
  <c r="BU168" i="1"/>
  <c r="BT168" i="1"/>
  <c r="BS168" i="1"/>
  <c r="BR168" i="1"/>
  <c r="BQ168" i="1"/>
  <c r="BP168" i="1"/>
  <c r="BO168" i="1"/>
  <c r="BN168" i="1"/>
  <c r="BM168" i="1"/>
  <c r="BL168" i="1"/>
  <c r="BK168" i="1"/>
  <c r="BJ168" i="1"/>
  <c r="BI168" i="1"/>
  <c r="BH168" i="1"/>
  <c r="BG168" i="1"/>
  <c r="BF168" i="1"/>
  <c r="BE168" i="1"/>
  <c r="AY168" i="1"/>
  <c r="AZ168" i="1" s="1"/>
  <c r="BA168" i="1" s="1"/>
  <c r="BW167" i="1"/>
  <c r="BV167" i="1"/>
  <c r="BU167" i="1"/>
  <c r="BT167" i="1"/>
  <c r="BS167" i="1"/>
  <c r="BR167" i="1"/>
  <c r="BQ167" i="1"/>
  <c r="BP167" i="1"/>
  <c r="BO167" i="1"/>
  <c r="BN167" i="1"/>
  <c r="BM167" i="1"/>
  <c r="BL167" i="1"/>
  <c r="BK167" i="1"/>
  <c r="BJ167" i="1"/>
  <c r="BI167" i="1"/>
  <c r="BH167" i="1"/>
  <c r="BG167" i="1"/>
  <c r="BF167" i="1"/>
  <c r="BE167" i="1"/>
  <c r="AY167" i="1"/>
  <c r="AZ167" i="1" s="1"/>
  <c r="BA167" i="1" s="1"/>
  <c r="BW166" i="1"/>
  <c r="BV166" i="1"/>
  <c r="BU166" i="1"/>
  <c r="BT166" i="1"/>
  <c r="BS166" i="1"/>
  <c r="BR166" i="1"/>
  <c r="BQ166" i="1"/>
  <c r="BP166" i="1"/>
  <c r="BO166" i="1"/>
  <c r="BN166" i="1"/>
  <c r="BM166" i="1"/>
  <c r="BL166" i="1"/>
  <c r="BK166" i="1"/>
  <c r="BJ166" i="1"/>
  <c r="BI166" i="1"/>
  <c r="BH166" i="1"/>
  <c r="BG166" i="1"/>
  <c r="BF166" i="1"/>
  <c r="BE166" i="1"/>
  <c r="AY166" i="1"/>
  <c r="AZ166" i="1" s="1"/>
  <c r="BA166" i="1" s="1"/>
  <c r="BW165" i="1"/>
  <c r="BV165" i="1"/>
  <c r="BU165" i="1"/>
  <c r="BT165" i="1"/>
  <c r="BS165" i="1"/>
  <c r="BR165" i="1"/>
  <c r="BQ165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AY165" i="1"/>
  <c r="AZ165" i="1" s="1"/>
  <c r="BA165" i="1" s="1"/>
  <c r="BW164" i="1"/>
  <c r="BV164" i="1"/>
  <c r="BU164" i="1"/>
  <c r="BT164" i="1"/>
  <c r="BS164" i="1"/>
  <c r="BR164" i="1"/>
  <c r="BQ164" i="1"/>
  <c r="BP164" i="1"/>
  <c r="BO164" i="1"/>
  <c r="BN164" i="1"/>
  <c r="BM164" i="1"/>
  <c r="BL164" i="1"/>
  <c r="BK164" i="1"/>
  <c r="BJ164" i="1"/>
  <c r="BI164" i="1"/>
  <c r="BH164" i="1"/>
  <c r="BG164" i="1"/>
  <c r="BF164" i="1"/>
  <c r="BE164" i="1"/>
  <c r="AY164" i="1"/>
  <c r="AZ164" i="1" s="1"/>
  <c r="BA164" i="1" s="1"/>
  <c r="BW163" i="1"/>
  <c r="BV163" i="1"/>
  <c r="BU163" i="1"/>
  <c r="BT163" i="1"/>
  <c r="BS163" i="1"/>
  <c r="BR163" i="1"/>
  <c r="BQ163" i="1"/>
  <c r="BP163" i="1"/>
  <c r="BO163" i="1"/>
  <c r="BN163" i="1"/>
  <c r="BM163" i="1"/>
  <c r="BL163" i="1"/>
  <c r="BK163" i="1"/>
  <c r="BJ163" i="1"/>
  <c r="BI163" i="1"/>
  <c r="BH163" i="1"/>
  <c r="BG163" i="1"/>
  <c r="BF163" i="1"/>
  <c r="BE163" i="1"/>
  <c r="AY163" i="1"/>
  <c r="AZ163" i="1" s="1"/>
  <c r="BA163" i="1" s="1"/>
  <c r="BW162" i="1"/>
  <c r="BV162" i="1"/>
  <c r="BU162" i="1"/>
  <c r="BT162" i="1"/>
  <c r="BS162" i="1"/>
  <c r="BR162" i="1"/>
  <c r="BQ162" i="1"/>
  <c r="BP162" i="1"/>
  <c r="BO162" i="1"/>
  <c r="BN162" i="1"/>
  <c r="BM162" i="1"/>
  <c r="BL162" i="1"/>
  <c r="BK162" i="1"/>
  <c r="BJ162" i="1"/>
  <c r="BI162" i="1"/>
  <c r="BH162" i="1"/>
  <c r="BG162" i="1"/>
  <c r="BF162" i="1"/>
  <c r="BE162" i="1"/>
  <c r="AY162" i="1"/>
  <c r="AZ162" i="1" s="1"/>
  <c r="BA162" i="1" s="1"/>
  <c r="BW161" i="1"/>
  <c r="BV161" i="1"/>
  <c r="BU161" i="1"/>
  <c r="BT161" i="1"/>
  <c r="BS161" i="1"/>
  <c r="BR161" i="1"/>
  <c r="BQ161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AY161" i="1"/>
  <c r="AZ161" i="1" s="1"/>
  <c r="BA161" i="1" s="1"/>
  <c r="BW160" i="1"/>
  <c r="BV160" i="1"/>
  <c r="BU160" i="1"/>
  <c r="BT160" i="1"/>
  <c r="BS160" i="1"/>
  <c r="BR160" i="1"/>
  <c r="BQ160" i="1"/>
  <c r="BP160" i="1"/>
  <c r="BO160" i="1"/>
  <c r="BN160" i="1"/>
  <c r="BM160" i="1"/>
  <c r="BL160" i="1"/>
  <c r="BK160" i="1"/>
  <c r="BJ160" i="1"/>
  <c r="BI160" i="1"/>
  <c r="BH160" i="1"/>
  <c r="BG160" i="1"/>
  <c r="BF160" i="1"/>
  <c r="BE160" i="1"/>
  <c r="AY160" i="1"/>
  <c r="AZ160" i="1" s="1"/>
  <c r="BA160" i="1" s="1"/>
  <c r="BW159" i="1"/>
  <c r="BV159" i="1"/>
  <c r="BU159" i="1"/>
  <c r="BT159" i="1"/>
  <c r="BS159" i="1"/>
  <c r="BR159" i="1"/>
  <c r="BQ159" i="1"/>
  <c r="BP159" i="1"/>
  <c r="BO159" i="1"/>
  <c r="BN159" i="1"/>
  <c r="BM159" i="1"/>
  <c r="BL159" i="1"/>
  <c r="BK159" i="1"/>
  <c r="BJ159" i="1"/>
  <c r="BI159" i="1"/>
  <c r="BH159" i="1"/>
  <c r="BG159" i="1"/>
  <c r="BF159" i="1"/>
  <c r="BE159" i="1"/>
  <c r="AY159" i="1"/>
  <c r="AZ159" i="1" s="1"/>
  <c r="BA159" i="1" s="1"/>
  <c r="BW158" i="1"/>
  <c r="BV158" i="1"/>
  <c r="BU158" i="1"/>
  <c r="BT158" i="1"/>
  <c r="BS158" i="1"/>
  <c r="BR158" i="1"/>
  <c r="BQ158" i="1"/>
  <c r="BP158" i="1"/>
  <c r="BO158" i="1"/>
  <c r="BN158" i="1"/>
  <c r="BM158" i="1"/>
  <c r="BL158" i="1"/>
  <c r="BK158" i="1"/>
  <c r="BJ158" i="1"/>
  <c r="BI158" i="1"/>
  <c r="BH158" i="1"/>
  <c r="BG158" i="1"/>
  <c r="BF158" i="1"/>
  <c r="BE158" i="1"/>
  <c r="AY158" i="1"/>
  <c r="AZ158" i="1" s="1"/>
  <c r="BA158" i="1" s="1"/>
  <c r="BW157" i="1"/>
  <c r="BV157" i="1"/>
  <c r="BU157" i="1"/>
  <c r="BT157" i="1"/>
  <c r="BS157" i="1"/>
  <c r="BR157" i="1"/>
  <c r="BQ157" i="1"/>
  <c r="BP157" i="1"/>
  <c r="BO157" i="1"/>
  <c r="BN157" i="1"/>
  <c r="BM157" i="1"/>
  <c r="BL157" i="1"/>
  <c r="BK157" i="1"/>
  <c r="BJ157" i="1"/>
  <c r="BI157" i="1"/>
  <c r="BH157" i="1"/>
  <c r="BG157" i="1"/>
  <c r="BF157" i="1"/>
  <c r="BE157" i="1"/>
  <c r="AY157" i="1"/>
  <c r="AZ157" i="1" s="1"/>
  <c r="BA157" i="1" s="1"/>
  <c r="BW156" i="1"/>
  <c r="BV156" i="1"/>
  <c r="BU156" i="1"/>
  <c r="BT156" i="1"/>
  <c r="BS156" i="1"/>
  <c r="BR156" i="1"/>
  <c r="BQ156" i="1"/>
  <c r="BP156" i="1"/>
  <c r="BO156" i="1"/>
  <c r="BN156" i="1"/>
  <c r="BM156" i="1"/>
  <c r="BL156" i="1"/>
  <c r="BK156" i="1"/>
  <c r="BJ156" i="1"/>
  <c r="BI156" i="1"/>
  <c r="BH156" i="1"/>
  <c r="BG156" i="1"/>
  <c r="BF156" i="1"/>
  <c r="BE156" i="1"/>
  <c r="AY156" i="1"/>
  <c r="AZ156" i="1" s="1"/>
  <c r="BA156" i="1" s="1"/>
  <c r="BW155" i="1"/>
  <c r="BV155" i="1"/>
  <c r="BU155" i="1"/>
  <c r="BT155" i="1"/>
  <c r="BS155" i="1"/>
  <c r="BR155" i="1"/>
  <c r="BQ155" i="1"/>
  <c r="BP155" i="1"/>
  <c r="BO155" i="1"/>
  <c r="BN155" i="1"/>
  <c r="BM155" i="1"/>
  <c r="BL155" i="1"/>
  <c r="BK155" i="1"/>
  <c r="BJ155" i="1"/>
  <c r="BI155" i="1"/>
  <c r="BH155" i="1"/>
  <c r="BG155" i="1"/>
  <c r="BF155" i="1"/>
  <c r="BE155" i="1"/>
  <c r="AY155" i="1"/>
  <c r="AZ155" i="1" s="1"/>
  <c r="BA155" i="1" s="1"/>
  <c r="BW154" i="1"/>
  <c r="BV154" i="1"/>
  <c r="BU154" i="1"/>
  <c r="BT154" i="1"/>
  <c r="BS154" i="1"/>
  <c r="BR154" i="1"/>
  <c r="BQ154" i="1"/>
  <c r="BP154" i="1"/>
  <c r="BO154" i="1"/>
  <c r="BN154" i="1"/>
  <c r="BM154" i="1"/>
  <c r="BL154" i="1"/>
  <c r="BK154" i="1"/>
  <c r="BJ154" i="1"/>
  <c r="BI154" i="1"/>
  <c r="BH154" i="1"/>
  <c r="BG154" i="1"/>
  <c r="BF154" i="1"/>
  <c r="BE154" i="1"/>
  <c r="AY154" i="1"/>
  <c r="AZ154" i="1" s="1"/>
  <c r="BA154" i="1" s="1"/>
  <c r="BW153" i="1"/>
  <c r="BV153" i="1"/>
  <c r="BU153" i="1"/>
  <c r="BT153" i="1"/>
  <c r="BS153" i="1"/>
  <c r="BR153" i="1"/>
  <c r="BQ153" i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AY153" i="1"/>
  <c r="AZ153" i="1" s="1"/>
  <c r="BA153" i="1" s="1"/>
  <c r="BW152" i="1"/>
  <c r="BV152" i="1"/>
  <c r="BU152" i="1"/>
  <c r="BT152" i="1"/>
  <c r="BS152" i="1"/>
  <c r="BR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AY152" i="1"/>
  <c r="AZ152" i="1" s="1"/>
  <c r="BA152" i="1" s="1"/>
  <c r="BW151" i="1"/>
  <c r="BV151" i="1"/>
  <c r="BU151" i="1"/>
  <c r="BT151" i="1"/>
  <c r="BS151" i="1"/>
  <c r="BR151" i="1"/>
  <c r="BQ151" i="1"/>
  <c r="BP151" i="1"/>
  <c r="BO151" i="1"/>
  <c r="BN151" i="1"/>
  <c r="BM151" i="1"/>
  <c r="BL151" i="1"/>
  <c r="BK151" i="1"/>
  <c r="BJ151" i="1"/>
  <c r="BI151" i="1"/>
  <c r="BH151" i="1"/>
  <c r="BG151" i="1"/>
  <c r="BF151" i="1"/>
  <c r="BE151" i="1"/>
  <c r="AY151" i="1"/>
  <c r="AZ151" i="1" s="1"/>
  <c r="BA151" i="1" s="1"/>
  <c r="BW150" i="1"/>
  <c r="BV150" i="1"/>
  <c r="BU150" i="1"/>
  <c r="BT150" i="1"/>
  <c r="BS150" i="1"/>
  <c r="BR150" i="1"/>
  <c r="BQ150" i="1"/>
  <c r="BP150" i="1"/>
  <c r="BO150" i="1"/>
  <c r="BN150" i="1"/>
  <c r="BM150" i="1"/>
  <c r="BL150" i="1"/>
  <c r="BK150" i="1"/>
  <c r="BJ150" i="1"/>
  <c r="BI150" i="1"/>
  <c r="BH150" i="1"/>
  <c r="BG150" i="1"/>
  <c r="BF150" i="1"/>
  <c r="BE150" i="1"/>
  <c r="AY150" i="1"/>
  <c r="AZ150" i="1" s="1"/>
  <c r="BA150" i="1" s="1"/>
  <c r="BW149" i="1"/>
  <c r="BV149" i="1"/>
  <c r="BU149" i="1"/>
  <c r="BT149" i="1"/>
  <c r="BS149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AY149" i="1"/>
  <c r="AZ149" i="1" s="1"/>
  <c r="BA149" i="1" s="1"/>
  <c r="BW148" i="1"/>
  <c r="BV148" i="1"/>
  <c r="BU148" i="1"/>
  <c r="BT148" i="1"/>
  <c r="BS148" i="1"/>
  <c r="BR148" i="1"/>
  <c r="BQ148" i="1"/>
  <c r="BP148" i="1"/>
  <c r="BO148" i="1"/>
  <c r="BN148" i="1"/>
  <c r="BM148" i="1"/>
  <c r="BL148" i="1"/>
  <c r="BK148" i="1"/>
  <c r="BJ148" i="1"/>
  <c r="BI148" i="1"/>
  <c r="BH148" i="1"/>
  <c r="BG148" i="1"/>
  <c r="BF148" i="1"/>
  <c r="BE148" i="1"/>
  <c r="AY148" i="1"/>
  <c r="AZ148" i="1" s="1"/>
  <c r="BA148" i="1" s="1"/>
  <c r="BW147" i="1"/>
  <c r="BV147" i="1"/>
  <c r="BU147" i="1"/>
  <c r="BT147" i="1"/>
  <c r="BS147" i="1"/>
  <c r="BR147" i="1"/>
  <c r="BQ147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AY147" i="1"/>
  <c r="AZ147" i="1" s="1"/>
  <c r="BA147" i="1" s="1"/>
  <c r="BW146" i="1"/>
  <c r="BV146" i="1"/>
  <c r="BU146" i="1"/>
  <c r="BT146" i="1"/>
  <c r="BS146" i="1"/>
  <c r="BR146" i="1"/>
  <c r="BQ146" i="1"/>
  <c r="BP146" i="1"/>
  <c r="BO146" i="1"/>
  <c r="BN146" i="1"/>
  <c r="BM146" i="1"/>
  <c r="BL146" i="1"/>
  <c r="BK146" i="1"/>
  <c r="BJ146" i="1"/>
  <c r="BI146" i="1"/>
  <c r="BH146" i="1"/>
  <c r="BG146" i="1"/>
  <c r="BF146" i="1"/>
  <c r="BE146" i="1"/>
  <c r="AY146" i="1"/>
  <c r="AZ146" i="1" s="1"/>
  <c r="BA146" i="1" s="1"/>
  <c r="BW145" i="1"/>
  <c r="BV145" i="1"/>
  <c r="BU145" i="1"/>
  <c r="BT145" i="1"/>
  <c r="BS145" i="1"/>
  <c r="BR145" i="1"/>
  <c r="BQ145" i="1"/>
  <c r="BP145" i="1"/>
  <c r="BO145" i="1"/>
  <c r="BN145" i="1"/>
  <c r="BM145" i="1"/>
  <c r="BL145" i="1"/>
  <c r="BK145" i="1"/>
  <c r="BJ145" i="1"/>
  <c r="BI145" i="1"/>
  <c r="BH145" i="1"/>
  <c r="BG145" i="1"/>
  <c r="BF145" i="1"/>
  <c r="BE145" i="1"/>
  <c r="AY145" i="1"/>
  <c r="AZ145" i="1" s="1"/>
  <c r="BA145" i="1" s="1"/>
  <c r="BW144" i="1"/>
  <c r="BV144" i="1"/>
  <c r="BU144" i="1"/>
  <c r="BT144" i="1"/>
  <c r="BS144" i="1"/>
  <c r="BR144" i="1"/>
  <c r="BQ144" i="1"/>
  <c r="BP144" i="1"/>
  <c r="BO144" i="1"/>
  <c r="BN144" i="1"/>
  <c r="BM144" i="1"/>
  <c r="BL144" i="1"/>
  <c r="BK144" i="1"/>
  <c r="BJ144" i="1"/>
  <c r="BI144" i="1"/>
  <c r="BH144" i="1"/>
  <c r="BG144" i="1"/>
  <c r="BF144" i="1"/>
  <c r="BE144" i="1"/>
  <c r="AY144" i="1"/>
  <c r="AZ144" i="1" s="1"/>
  <c r="BA144" i="1" s="1"/>
  <c r="BW143" i="1"/>
  <c r="BV143" i="1"/>
  <c r="BU143" i="1"/>
  <c r="BT143" i="1"/>
  <c r="BS143" i="1"/>
  <c r="BR143" i="1"/>
  <c r="BQ143" i="1"/>
  <c r="BP143" i="1"/>
  <c r="BO143" i="1"/>
  <c r="BN143" i="1"/>
  <c r="BM143" i="1"/>
  <c r="BL143" i="1"/>
  <c r="BK143" i="1"/>
  <c r="BJ143" i="1"/>
  <c r="BI143" i="1"/>
  <c r="BH143" i="1"/>
  <c r="BG143" i="1"/>
  <c r="BF143" i="1"/>
  <c r="BE143" i="1"/>
  <c r="AY143" i="1"/>
  <c r="AZ143" i="1" s="1"/>
  <c r="BA143" i="1" s="1"/>
  <c r="BW142" i="1"/>
  <c r="BV142" i="1"/>
  <c r="BU142" i="1"/>
  <c r="BT142" i="1"/>
  <c r="BS142" i="1"/>
  <c r="BR142" i="1"/>
  <c r="BQ142" i="1"/>
  <c r="BP142" i="1"/>
  <c r="BO142" i="1"/>
  <c r="BN142" i="1"/>
  <c r="BM142" i="1"/>
  <c r="BL142" i="1"/>
  <c r="BK142" i="1"/>
  <c r="BJ142" i="1"/>
  <c r="BI142" i="1"/>
  <c r="BH142" i="1"/>
  <c r="BG142" i="1"/>
  <c r="BF142" i="1"/>
  <c r="BE142" i="1"/>
  <c r="AY142" i="1"/>
  <c r="AZ142" i="1" s="1"/>
  <c r="BA142" i="1" s="1"/>
  <c r="BW141" i="1"/>
  <c r="BV141" i="1"/>
  <c r="BU141" i="1"/>
  <c r="BT141" i="1"/>
  <c r="BS141" i="1"/>
  <c r="BR141" i="1"/>
  <c r="BQ141" i="1"/>
  <c r="BP141" i="1"/>
  <c r="BO141" i="1"/>
  <c r="BN141" i="1"/>
  <c r="BM141" i="1"/>
  <c r="BL141" i="1"/>
  <c r="BK141" i="1"/>
  <c r="BJ141" i="1"/>
  <c r="BI141" i="1"/>
  <c r="BH141" i="1"/>
  <c r="BG141" i="1"/>
  <c r="BF141" i="1"/>
  <c r="BE141" i="1"/>
  <c r="AY141" i="1"/>
  <c r="AZ141" i="1" s="1"/>
  <c r="BA141" i="1" s="1"/>
  <c r="BW140" i="1"/>
  <c r="BV140" i="1"/>
  <c r="BU140" i="1"/>
  <c r="BT140" i="1"/>
  <c r="BS140" i="1"/>
  <c r="BR140" i="1"/>
  <c r="BQ140" i="1"/>
  <c r="BP140" i="1"/>
  <c r="BO140" i="1"/>
  <c r="BN140" i="1"/>
  <c r="BM140" i="1"/>
  <c r="BL140" i="1"/>
  <c r="BK140" i="1"/>
  <c r="BJ140" i="1"/>
  <c r="BI140" i="1"/>
  <c r="BH140" i="1"/>
  <c r="BG140" i="1"/>
  <c r="BF140" i="1"/>
  <c r="BE140" i="1"/>
  <c r="AY140" i="1"/>
  <c r="AZ140" i="1" s="1"/>
  <c r="BA140" i="1" s="1"/>
  <c r="BW139" i="1"/>
  <c r="BV139" i="1"/>
  <c r="BU139" i="1"/>
  <c r="BT139" i="1"/>
  <c r="BS139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AY139" i="1"/>
  <c r="AZ139" i="1" s="1"/>
  <c r="BA139" i="1" s="1"/>
  <c r="BW138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AY138" i="1"/>
  <c r="AZ138" i="1" s="1"/>
  <c r="BA138" i="1" s="1"/>
  <c r="BW137" i="1"/>
  <c r="BV137" i="1"/>
  <c r="BU137" i="1"/>
  <c r="BT137" i="1"/>
  <c r="BS137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AY137" i="1"/>
  <c r="AZ137" i="1" s="1"/>
  <c r="BA137" i="1" s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AY136" i="1"/>
  <c r="AZ136" i="1" s="1"/>
  <c r="BA136" i="1" s="1"/>
  <c r="BW135" i="1"/>
  <c r="BV135" i="1"/>
  <c r="BU135" i="1"/>
  <c r="BT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AY135" i="1"/>
  <c r="AZ135" i="1" s="1"/>
  <c r="BA135" i="1" s="1"/>
  <c r="BW134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AY134" i="1"/>
  <c r="AZ134" i="1" s="1"/>
  <c r="BA134" i="1" s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AY133" i="1"/>
  <c r="AZ133" i="1" s="1"/>
  <c r="BA133" i="1" s="1"/>
  <c r="BW132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AY132" i="1"/>
  <c r="AZ132" i="1" s="1"/>
  <c r="BA132" i="1" s="1"/>
  <c r="BW131" i="1"/>
  <c r="BV131" i="1"/>
  <c r="BU131" i="1"/>
  <c r="BT131" i="1"/>
  <c r="BS131" i="1"/>
  <c r="BR131" i="1"/>
  <c r="BQ131" i="1"/>
  <c r="BP131" i="1"/>
  <c r="BO131" i="1"/>
  <c r="BN131" i="1"/>
  <c r="BM131" i="1"/>
  <c r="BL131" i="1"/>
  <c r="BK131" i="1"/>
  <c r="BJ131" i="1"/>
  <c r="BI131" i="1"/>
  <c r="BH131" i="1"/>
  <c r="BG131" i="1"/>
  <c r="BF131" i="1"/>
  <c r="BE131" i="1"/>
  <c r="AY131" i="1"/>
  <c r="AZ131" i="1" s="1"/>
  <c r="BA131" i="1" s="1"/>
  <c r="BW130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AY130" i="1"/>
  <c r="AZ130" i="1" s="1"/>
  <c r="BA130" i="1" s="1"/>
  <c r="BW129" i="1"/>
  <c r="BV129" i="1"/>
  <c r="BU129" i="1"/>
  <c r="BT129" i="1"/>
  <c r="BS129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AY129" i="1"/>
  <c r="AZ129" i="1" s="1"/>
  <c r="BA129" i="1" s="1"/>
  <c r="BW128" i="1"/>
  <c r="BV128" i="1"/>
  <c r="BU128" i="1"/>
  <c r="BT128" i="1"/>
  <c r="BS128" i="1"/>
  <c r="BR128" i="1"/>
  <c r="BQ128" i="1"/>
  <c r="BP128" i="1"/>
  <c r="BO128" i="1"/>
  <c r="BN128" i="1"/>
  <c r="BM128" i="1"/>
  <c r="BL128" i="1"/>
  <c r="BK128" i="1"/>
  <c r="BJ128" i="1"/>
  <c r="BI128" i="1"/>
  <c r="BH128" i="1"/>
  <c r="BG128" i="1"/>
  <c r="BF128" i="1"/>
  <c r="BE128" i="1"/>
  <c r="AY128" i="1"/>
  <c r="AZ128" i="1" s="1"/>
  <c r="BA128" i="1" s="1"/>
  <c r="BW127" i="1"/>
  <c r="BV127" i="1"/>
  <c r="BU127" i="1"/>
  <c r="BT127" i="1"/>
  <c r="BS127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AY127" i="1"/>
  <c r="AZ127" i="1" s="1"/>
  <c r="BA127" i="1" s="1"/>
  <c r="BW126" i="1"/>
  <c r="BV126" i="1"/>
  <c r="BU126" i="1"/>
  <c r="BT126" i="1"/>
  <c r="BS126" i="1"/>
  <c r="BR126" i="1"/>
  <c r="BQ126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AY126" i="1"/>
  <c r="AZ126" i="1" s="1"/>
  <c r="BA126" i="1" s="1"/>
  <c r="BW125" i="1"/>
  <c r="BV125" i="1"/>
  <c r="BU125" i="1"/>
  <c r="BT125" i="1"/>
  <c r="BS125" i="1"/>
  <c r="BR125" i="1"/>
  <c r="BQ125" i="1"/>
  <c r="BP125" i="1"/>
  <c r="BO125" i="1"/>
  <c r="BN125" i="1"/>
  <c r="BM125" i="1"/>
  <c r="BL125" i="1"/>
  <c r="BK125" i="1"/>
  <c r="BJ125" i="1"/>
  <c r="BI125" i="1"/>
  <c r="BH125" i="1"/>
  <c r="BG125" i="1"/>
  <c r="BF125" i="1"/>
  <c r="BE125" i="1"/>
  <c r="AY125" i="1"/>
  <c r="AZ125" i="1" s="1"/>
  <c r="BA125" i="1" s="1"/>
  <c r="BW124" i="1"/>
  <c r="BV124" i="1"/>
  <c r="BU124" i="1"/>
  <c r="BT124" i="1"/>
  <c r="BS124" i="1"/>
  <c r="BR124" i="1"/>
  <c r="BQ124" i="1"/>
  <c r="BP124" i="1"/>
  <c r="BO124" i="1"/>
  <c r="BN124" i="1"/>
  <c r="BM124" i="1"/>
  <c r="BL124" i="1"/>
  <c r="BK124" i="1"/>
  <c r="BJ124" i="1"/>
  <c r="BI124" i="1"/>
  <c r="BH124" i="1"/>
  <c r="BG124" i="1"/>
  <c r="BF124" i="1"/>
  <c r="BE124" i="1"/>
  <c r="AY124" i="1"/>
  <c r="AZ124" i="1" s="1"/>
  <c r="BA124" i="1" s="1"/>
  <c r="BW123" i="1"/>
  <c r="BV123" i="1"/>
  <c r="BU123" i="1"/>
  <c r="BT123" i="1"/>
  <c r="BS123" i="1"/>
  <c r="BR123" i="1"/>
  <c r="BQ123" i="1"/>
  <c r="BP123" i="1"/>
  <c r="BO123" i="1"/>
  <c r="BN123" i="1"/>
  <c r="BM123" i="1"/>
  <c r="BL123" i="1"/>
  <c r="BK123" i="1"/>
  <c r="BJ123" i="1"/>
  <c r="BI123" i="1"/>
  <c r="BH123" i="1"/>
  <c r="BG123" i="1"/>
  <c r="BF123" i="1"/>
  <c r="BE123" i="1"/>
  <c r="AY123" i="1"/>
  <c r="AZ123" i="1" s="1"/>
  <c r="BA123" i="1" s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AY122" i="1"/>
  <c r="AZ122" i="1" s="1"/>
  <c r="BA122" i="1" s="1"/>
  <c r="BW121" i="1"/>
  <c r="BV121" i="1"/>
  <c r="BU121" i="1"/>
  <c r="BT121" i="1"/>
  <c r="BS121" i="1"/>
  <c r="BR121" i="1"/>
  <c r="BQ121" i="1"/>
  <c r="BP121" i="1"/>
  <c r="BO121" i="1"/>
  <c r="BN121" i="1"/>
  <c r="BM121" i="1"/>
  <c r="BL121" i="1"/>
  <c r="BK121" i="1"/>
  <c r="BJ121" i="1"/>
  <c r="BI121" i="1"/>
  <c r="BH121" i="1"/>
  <c r="BG121" i="1"/>
  <c r="BF121" i="1"/>
  <c r="BE121" i="1"/>
  <c r="AY121" i="1"/>
  <c r="AZ121" i="1" s="1"/>
  <c r="BA121" i="1" s="1"/>
  <c r="BW120" i="1"/>
  <c r="BV120" i="1"/>
  <c r="BU120" i="1"/>
  <c r="BT120" i="1"/>
  <c r="BS120" i="1"/>
  <c r="BR120" i="1"/>
  <c r="BQ120" i="1"/>
  <c r="BP120" i="1"/>
  <c r="BO120" i="1"/>
  <c r="BN120" i="1"/>
  <c r="BM120" i="1"/>
  <c r="BL120" i="1"/>
  <c r="BK120" i="1"/>
  <c r="BJ120" i="1"/>
  <c r="BI120" i="1"/>
  <c r="BH120" i="1"/>
  <c r="BG120" i="1"/>
  <c r="BF120" i="1"/>
  <c r="BE120" i="1"/>
  <c r="AY120" i="1"/>
  <c r="AZ120" i="1" s="1"/>
  <c r="BA120" i="1" s="1"/>
  <c r="BW119" i="1"/>
  <c r="BV119" i="1"/>
  <c r="BU119" i="1"/>
  <c r="BT119" i="1"/>
  <c r="BS119" i="1"/>
  <c r="BR119" i="1"/>
  <c r="BQ119" i="1"/>
  <c r="BP119" i="1"/>
  <c r="BO119" i="1"/>
  <c r="BN119" i="1"/>
  <c r="BM119" i="1"/>
  <c r="BL119" i="1"/>
  <c r="BK119" i="1"/>
  <c r="BJ119" i="1"/>
  <c r="BI119" i="1"/>
  <c r="BH119" i="1"/>
  <c r="BG119" i="1"/>
  <c r="BF119" i="1"/>
  <c r="BE119" i="1"/>
  <c r="AY119" i="1"/>
  <c r="AZ119" i="1" s="1"/>
  <c r="BA119" i="1" s="1"/>
  <c r="BW118" i="1"/>
  <c r="BV118" i="1"/>
  <c r="BU118" i="1"/>
  <c r="BT118" i="1"/>
  <c r="BS118" i="1"/>
  <c r="BR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AY118" i="1"/>
  <c r="AZ118" i="1" s="1"/>
  <c r="BA118" i="1" s="1"/>
  <c r="BW117" i="1"/>
  <c r="BV117" i="1"/>
  <c r="BU117" i="1"/>
  <c r="BT117" i="1"/>
  <c r="BS117" i="1"/>
  <c r="BR117" i="1"/>
  <c r="BQ117" i="1"/>
  <c r="BP117" i="1"/>
  <c r="BO117" i="1"/>
  <c r="BN117" i="1"/>
  <c r="BM117" i="1"/>
  <c r="BL117" i="1"/>
  <c r="BK117" i="1"/>
  <c r="BJ117" i="1"/>
  <c r="BI117" i="1"/>
  <c r="BH117" i="1"/>
  <c r="BG117" i="1"/>
  <c r="BF117" i="1"/>
  <c r="BE117" i="1"/>
  <c r="AY117" i="1"/>
  <c r="AZ117" i="1" s="1"/>
  <c r="BA117" i="1" s="1"/>
  <c r="BW116" i="1"/>
  <c r="BV116" i="1"/>
  <c r="BU116" i="1"/>
  <c r="BT116" i="1"/>
  <c r="BS116" i="1"/>
  <c r="BR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AY116" i="1"/>
  <c r="AZ116" i="1" s="1"/>
  <c r="BA116" i="1" s="1"/>
  <c r="BW115" i="1"/>
  <c r="BV115" i="1"/>
  <c r="BU115" i="1"/>
  <c r="BT115" i="1"/>
  <c r="BS115" i="1"/>
  <c r="BR115" i="1"/>
  <c r="BQ115" i="1"/>
  <c r="BP115" i="1"/>
  <c r="BO115" i="1"/>
  <c r="BN115" i="1"/>
  <c r="BM115" i="1"/>
  <c r="BL115" i="1"/>
  <c r="BK115" i="1"/>
  <c r="BJ115" i="1"/>
  <c r="BI115" i="1"/>
  <c r="BH115" i="1"/>
  <c r="BG115" i="1"/>
  <c r="BF115" i="1"/>
  <c r="BE115" i="1"/>
  <c r="AY115" i="1"/>
  <c r="AZ115" i="1" s="1"/>
  <c r="BA115" i="1" s="1"/>
  <c r="BW114" i="1"/>
  <c r="BV114" i="1"/>
  <c r="BU114" i="1"/>
  <c r="BT114" i="1"/>
  <c r="BS114" i="1"/>
  <c r="BR114" i="1"/>
  <c r="BQ114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AY114" i="1"/>
  <c r="AZ114" i="1" s="1"/>
  <c r="BA114" i="1" s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AY113" i="1"/>
  <c r="AZ113" i="1" s="1"/>
  <c r="BA113" i="1" s="1"/>
  <c r="BW112" i="1"/>
  <c r="BV112" i="1"/>
  <c r="BU112" i="1"/>
  <c r="BT112" i="1"/>
  <c r="BS112" i="1"/>
  <c r="BR112" i="1"/>
  <c r="BQ112" i="1"/>
  <c r="BP112" i="1"/>
  <c r="BO112" i="1"/>
  <c r="BN112" i="1"/>
  <c r="BM112" i="1"/>
  <c r="BL112" i="1"/>
  <c r="BK112" i="1"/>
  <c r="BJ112" i="1"/>
  <c r="BI112" i="1"/>
  <c r="BH112" i="1"/>
  <c r="BG112" i="1"/>
  <c r="BF112" i="1"/>
  <c r="BE112" i="1"/>
  <c r="AY112" i="1"/>
  <c r="AZ112" i="1" s="1"/>
  <c r="BA112" i="1" s="1"/>
  <c r="BW111" i="1"/>
  <c r="BV111" i="1"/>
  <c r="BU111" i="1"/>
  <c r="BT111" i="1"/>
  <c r="BS111" i="1"/>
  <c r="BR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AY111" i="1"/>
  <c r="AZ111" i="1" s="1"/>
  <c r="BA111" i="1" s="1"/>
  <c r="BW110" i="1"/>
  <c r="BV110" i="1"/>
  <c r="BU110" i="1"/>
  <c r="BT110" i="1"/>
  <c r="BS110" i="1"/>
  <c r="BR110" i="1"/>
  <c r="BQ110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AY110" i="1"/>
  <c r="AZ110" i="1" s="1"/>
  <c r="BA110" i="1" s="1"/>
  <c r="BW109" i="1"/>
  <c r="BV109" i="1"/>
  <c r="BU109" i="1"/>
  <c r="BT109" i="1"/>
  <c r="BS109" i="1"/>
  <c r="BR109" i="1"/>
  <c r="BQ109" i="1"/>
  <c r="BP109" i="1"/>
  <c r="BO109" i="1"/>
  <c r="BN109" i="1"/>
  <c r="BM109" i="1"/>
  <c r="BL109" i="1"/>
  <c r="BK109" i="1"/>
  <c r="BJ109" i="1"/>
  <c r="BI109" i="1"/>
  <c r="BH109" i="1"/>
  <c r="BG109" i="1"/>
  <c r="BF109" i="1"/>
  <c r="BE109" i="1"/>
  <c r="AY109" i="1"/>
  <c r="AZ109" i="1" s="1"/>
  <c r="BA109" i="1" s="1"/>
  <c r="BW108" i="1"/>
  <c r="BV108" i="1"/>
  <c r="BU108" i="1"/>
  <c r="BT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AY108" i="1"/>
  <c r="AZ108" i="1" s="1"/>
  <c r="BA108" i="1" s="1"/>
  <c r="BW107" i="1"/>
  <c r="BV107" i="1"/>
  <c r="BU107" i="1"/>
  <c r="BT107" i="1"/>
  <c r="BS107" i="1"/>
  <c r="BR107" i="1"/>
  <c r="BQ107" i="1"/>
  <c r="BP107" i="1"/>
  <c r="BO107" i="1"/>
  <c r="BN107" i="1"/>
  <c r="BM107" i="1"/>
  <c r="BL107" i="1"/>
  <c r="BK107" i="1"/>
  <c r="BJ107" i="1"/>
  <c r="BI107" i="1"/>
  <c r="BH107" i="1"/>
  <c r="BG107" i="1"/>
  <c r="BF107" i="1"/>
  <c r="BE107" i="1"/>
  <c r="AY107" i="1"/>
  <c r="AZ107" i="1" s="1"/>
  <c r="BA107" i="1" s="1"/>
  <c r="BW106" i="1"/>
  <c r="BV106" i="1"/>
  <c r="BU106" i="1"/>
  <c r="BT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AY106" i="1"/>
  <c r="AZ106" i="1" s="1"/>
  <c r="BA106" i="1" s="1"/>
  <c r="BW105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AY105" i="1"/>
  <c r="AZ105" i="1" s="1"/>
  <c r="BA105" i="1" s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AY104" i="1"/>
  <c r="AZ104" i="1" s="1"/>
  <c r="BA104" i="1" s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AY103" i="1"/>
  <c r="AZ103" i="1" s="1"/>
  <c r="BA103" i="1" s="1"/>
  <c r="BW102" i="1"/>
  <c r="BV102" i="1"/>
  <c r="BU102" i="1"/>
  <c r="BT102" i="1"/>
  <c r="BS102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AY102" i="1"/>
  <c r="AZ102" i="1" s="1"/>
  <c r="BA102" i="1" s="1"/>
  <c r="BW101" i="1"/>
  <c r="BV101" i="1"/>
  <c r="BU101" i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AY101" i="1"/>
  <c r="AZ101" i="1" s="1"/>
  <c r="BA101" i="1" s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AY100" i="1"/>
  <c r="AZ100" i="1" s="1"/>
  <c r="BA100" i="1" s="1"/>
  <c r="BW99" i="1"/>
  <c r="BV99" i="1"/>
  <c r="BU99" i="1"/>
  <c r="BT99" i="1"/>
  <c r="BS99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AY99" i="1"/>
  <c r="AZ99" i="1" s="1"/>
  <c r="BA99" i="1" s="1"/>
  <c r="BW98" i="1"/>
  <c r="BV98" i="1"/>
  <c r="BU98" i="1"/>
  <c r="BT98" i="1"/>
  <c r="BS98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AY98" i="1"/>
  <c r="AZ98" i="1" s="1"/>
  <c r="BA98" i="1" s="1"/>
  <c r="BW97" i="1"/>
  <c r="BV97" i="1"/>
  <c r="BU97" i="1"/>
  <c r="BT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AY97" i="1"/>
  <c r="AZ97" i="1" s="1"/>
  <c r="BA97" i="1" s="1"/>
  <c r="BW96" i="1"/>
  <c r="BV96" i="1"/>
  <c r="BU96" i="1"/>
  <c r="BT96" i="1"/>
  <c r="BS96" i="1"/>
  <c r="BR96" i="1"/>
  <c r="BQ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AY96" i="1"/>
  <c r="AZ96" i="1" s="1"/>
  <c r="BA96" i="1" s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AY95" i="1"/>
  <c r="AZ95" i="1" s="1"/>
  <c r="BA95" i="1" s="1"/>
  <c r="BW94" i="1"/>
  <c r="BV94" i="1"/>
  <c r="BU94" i="1"/>
  <c r="BT94" i="1"/>
  <c r="BS94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AY94" i="1"/>
  <c r="AZ94" i="1" s="1"/>
  <c r="BA94" i="1" s="1"/>
  <c r="BW93" i="1"/>
  <c r="BV93" i="1"/>
  <c r="BU93" i="1"/>
  <c r="BT93" i="1"/>
  <c r="BS93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AY93" i="1"/>
  <c r="AZ93" i="1" s="1"/>
  <c r="BA93" i="1" s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AY92" i="1"/>
  <c r="AZ92" i="1" s="1"/>
  <c r="BA92" i="1" s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AY91" i="1"/>
  <c r="AZ91" i="1" s="1"/>
  <c r="BA91" i="1" s="1"/>
  <c r="BW90" i="1"/>
  <c r="BV90" i="1"/>
  <c r="BU90" i="1"/>
  <c r="BT90" i="1"/>
  <c r="BS90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AY90" i="1"/>
  <c r="AZ90" i="1" s="1"/>
  <c r="BA90" i="1" s="1"/>
  <c r="BW89" i="1"/>
  <c r="BV89" i="1"/>
  <c r="BU89" i="1"/>
  <c r="BT89" i="1"/>
  <c r="BS89" i="1"/>
  <c r="BR89" i="1"/>
  <c r="BQ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AY89" i="1"/>
  <c r="AZ89" i="1" s="1"/>
  <c r="BA89" i="1" s="1"/>
  <c r="BW88" i="1"/>
  <c r="BV88" i="1"/>
  <c r="BU88" i="1"/>
  <c r="BT88" i="1"/>
  <c r="BS88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AY88" i="1"/>
  <c r="AZ88" i="1" s="1"/>
  <c r="BA88" i="1" s="1"/>
  <c r="BW87" i="1"/>
  <c r="BV87" i="1"/>
  <c r="BU87" i="1"/>
  <c r="BT87" i="1"/>
  <c r="BS87" i="1"/>
  <c r="BR87" i="1"/>
  <c r="BQ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AY87" i="1"/>
  <c r="AZ87" i="1" s="1"/>
  <c r="BA87" i="1" s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AY86" i="1"/>
  <c r="AZ86" i="1" s="1"/>
  <c r="BA86" i="1" s="1"/>
  <c r="BW85" i="1"/>
  <c r="BV85" i="1"/>
  <c r="BU85" i="1"/>
  <c r="BT85" i="1"/>
  <c r="BS85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AY85" i="1"/>
  <c r="AZ85" i="1" s="1"/>
  <c r="BA85" i="1" s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AY84" i="1"/>
  <c r="AZ84" i="1" s="1"/>
  <c r="BA84" i="1" s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AY83" i="1"/>
  <c r="AZ83" i="1" s="1"/>
  <c r="BA83" i="1" s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AY82" i="1"/>
  <c r="AZ82" i="1" s="1"/>
  <c r="BA82" i="1" s="1"/>
  <c r="BW81" i="1"/>
  <c r="BV81" i="1"/>
  <c r="BU81" i="1"/>
  <c r="BT81" i="1"/>
  <c r="BS81" i="1"/>
  <c r="BR81" i="1"/>
  <c r="BQ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AY81" i="1"/>
  <c r="AZ81" i="1" s="1"/>
  <c r="BA81" i="1" s="1"/>
  <c r="BW80" i="1"/>
  <c r="BV80" i="1"/>
  <c r="BU80" i="1"/>
  <c r="BT80" i="1"/>
  <c r="BS80" i="1"/>
  <c r="BR80" i="1"/>
  <c r="BQ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AY80" i="1"/>
  <c r="AZ80" i="1" s="1"/>
  <c r="BA80" i="1" s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AY79" i="1"/>
  <c r="AZ79" i="1" s="1"/>
  <c r="BA79" i="1" s="1"/>
  <c r="BW78" i="1"/>
  <c r="BV78" i="1"/>
  <c r="BU78" i="1"/>
  <c r="BT78" i="1"/>
  <c r="BS78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AY78" i="1"/>
  <c r="AZ78" i="1" s="1"/>
  <c r="BA78" i="1" s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AY77" i="1"/>
  <c r="AZ77" i="1" s="1"/>
  <c r="BA77" i="1" s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AY76" i="1"/>
  <c r="AZ76" i="1" s="1"/>
  <c r="BA76" i="1" s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AY75" i="1"/>
  <c r="AZ75" i="1" s="1"/>
  <c r="BA75" i="1" s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AY74" i="1"/>
  <c r="AZ74" i="1" s="1"/>
  <c r="BA74" i="1" s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AY73" i="1"/>
  <c r="AZ73" i="1" s="1"/>
  <c r="BA73" i="1" s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AY72" i="1"/>
  <c r="AZ72" i="1" s="1"/>
  <c r="BA72" i="1" s="1"/>
  <c r="BX141" i="1" l="1"/>
  <c r="BY141" i="1" s="1"/>
  <c r="BB141" i="1" s="1"/>
  <c r="BC141" i="1" s="1"/>
  <c r="BD141" i="1" s="1"/>
  <c r="BX161" i="1"/>
  <c r="BY161" i="1" s="1"/>
  <c r="BB161" i="1" s="1"/>
  <c r="BC161" i="1" s="1"/>
  <c r="BD161" i="1" s="1"/>
  <c r="BX116" i="1"/>
  <c r="BY116" i="1" s="1"/>
  <c r="BB116" i="1" s="1"/>
  <c r="BC116" i="1" s="1"/>
  <c r="BD116" i="1" s="1"/>
  <c r="BX123" i="1"/>
  <c r="BY123" i="1" s="1"/>
  <c r="BB123" i="1" s="1"/>
  <c r="BC123" i="1" s="1"/>
  <c r="BD123" i="1" s="1"/>
  <c r="BX171" i="1"/>
  <c r="BY171" i="1" s="1"/>
  <c r="BB171" i="1" s="1"/>
  <c r="BC171" i="1" s="1"/>
  <c r="BD171" i="1" s="1"/>
  <c r="BX153" i="1"/>
  <c r="BY153" i="1" s="1"/>
  <c r="BB153" i="1" s="1"/>
  <c r="BC153" i="1" s="1"/>
  <c r="BD153" i="1" s="1"/>
  <c r="BX120" i="1"/>
  <c r="BY120" i="1" s="1"/>
  <c r="BB120" i="1" s="1"/>
  <c r="BC120" i="1" s="1"/>
  <c r="BD120" i="1" s="1"/>
  <c r="BX121" i="1"/>
  <c r="BY121" i="1" s="1"/>
  <c r="BB121" i="1" s="1"/>
  <c r="BC121" i="1" s="1"/>
  <c r="BD121" i="1" s="1"/>
  <c r="BX159" i="1"/>
  <c r="BY159" i="1" s="1"/>
  <c r="BB159" i="1" s="1"/>
  <c r="BC159" i="1" s="1"/>
  <c r="BD159" i="1" s="1"/>
  <c r="BX105" i="1"/>
  <c r="BY105" i="1" s="1"/>
  <c r="BB105" i="1" s="1"/>
  <c r="BC105" i="1" s="1"/>
  <c r="BD105" i="1" s="1"/>
  <c r="BX75" i="1"/>
  <c r="BY75" i="1" s="1"/>
  <c r="BB75" i="1" s="1"/>
  <c r="BC75" i="1" s="1"/>
  <c r="BD75" i="1" s="1"/>
  <c r="BX79" i="1"/>
  <c r="BY79" i="1" s="1"/>
  <c r="BB79" i="1" s="1"/>
  <c r="BC79" i="1" s="1"/>
  <c r="BD79" i="1" s="1"/>
  <c r="BX83" i="1"/>
  <c r="BY83" i="1" s="1"/>
  <c r="BB83" i="1" s="1"/>
  <c r="BC83" i="1" s="1"/>
  <c r="BD83" i="1" s="1"/>
  <c r="BX87" i="1"/>
  <c r="BY87" i="1" s="1"/>
  <c r="BB87" i="1" s="1"/>
  <c r="BC87" i="1" s="1"/>
  <c r="BD87" i="1" s="1"/>
  <c r="BX91" i="1"/>
  <c r="BY91" i="1" s="1"/>
  <c r="BB91" i="1" s="1"/>
  <c r="BC91" i="1" s="1"/>
  <c r="BD91" i="1" s="1"/>
  <c r="BX148" i="1"/>
  <c r="BY148" i="1" s="1"/>
  <c r="BB148" i="1" s="1"/>
  <c r="BC148" i="1" s="1"/>
  <c r="BD148" i="1" s="1"/>
  <c r="BX156" i="1"/>
  <c r="BY156" i="1" s="1"/>
  <c r="BB156" i="1" s="1"/>
  <c r="BC156" i="1" s="1"/>
  <c r="BD156" i="1" s="1"/>
  <c r="BX73" i="1"/>
  <c r="BY73" i="1" s="1"/>
  <c r="BB73" i="1" s="1"/>
  <c r="BC73" i="1" s="1"/>
  <c r="BD73" i="1" s="1"/>
  <c r="BX77" i="1"/>
  <c r="BY77" i="1" s="1"/>
  <c r="BB77" i="1" s="1"/>
  <c r="BC77" i="1" s="1"/>
  <c r="BD77" i="1" s="1"/>
  <c r="BX97" i="1"/>
  <c r="BY97" i="1" s="1"/>
  <c r="BB97" i="1" s="1"/>
  <c r="BC97" i="1" s="1"/>
  <c r="BD97" i="1" s="1"/>
  <c r="BX104" i="1"/>
  <c r="BY104" i="1" s="1"/>
  <c r="BB104" i="1" s="1"/>
  <c r="BC104" i="1" s="1"/>
  <c r="BD104" i="1" s="1"/>
  <c r="BX118" i="1"/>
  <c r="BY118" i="1" s="1"/>
  <c r="BB118" i="1" s="1"/>
  <c r="BC118" i="1" s="1"/>
  <c r="BD118" i="1" s="1"/>
  <c r="BX147" i="1"/>
  <c r="BY147" i="1" s="1"/>
  <c r="BB147" i="1" s="1"/>
  <c r="BC147" i="1" s="1"/>
  <c r="BD147" i="1" s="1"/>
  <c r="BX154" i="1"/>
  <c r="BY154" i="1" s="1"/>
  <c r="BB154" i="1" s="1"/>
  <c r="BC154" i="1" s="1"/>
  <c r="BD154" i="1" s="1"/>
  <c r="BX155" i="1"/>
  <c r="BY155" i="1" s="1"/>
  <c r="BB155" i="1" s="1"/>
  <c r="BC155" i="1" s="1"/>
  <c r="BD155" i="1" s="1"/>
  <c r="BX160" i="1"/>
  <c r="BY160" i="1" s="1"/>
  <c r="BB160" i="1" s="1"/>
  <c r="BC160" i="1" s="1"/>
  <c r="BD160" i="1" s="1"/>
  <c r="BX163" i="1"/>
  <c r="BY163" i="1" s="1"/>
  <c r="BB163" i="1" s="1"/>
  <c r="BC163" i="1" s="1"/>
  <c r="BD163" i="1" s="1"/>
  <c r="BX182" i="1"/>
  <c r="BY182" i="1" s="1"/>
  <c r="BB182" i="1" s="1"/>
  <c r="BC182" i="1" s="1"/>
  <c r="BD182" i="1" s="1"/>
  <c r="BX185" i="1"/>
  <c r="BY185" i="1" s="1"/>
  <c r="BB185" i="1" s="1"/>
  <c r="BC185" i="1" s="1"/>
  <c r="BD185" i="1" s="1"/>
  <c r="BX119" i="1"/>
  <c r="BY119" i="1" s="1"/>
  <c r="BB119" i="1" s="1"/>
  <c r="BC119" i="1" s="1"/>
  <c r="BD119" i="1" s="1"/>
  <c r="BX85" i="1"/>
  <c r="BY85" i="1" s="1"/>
  <c r="BB85" i="1" s="1"/>
  <c r="BC85" i="1" s="1"/>
  <c r="BD85" i="1" s="1"/>
  <c r="BX89" i="1"/>
  <c r="BY89" i="1" s="1"/>
  <c r="BB89" i="1" s="1"/>
  <c r="BC89" i="1" s="1"/>
  <c r="BD89" i="1" s="1"/>
  <c r="BX93" i="1"/>
  <c r="BY93" i="1" s="1"/>
  <c r="BB93" i="1" s="1"/>
  <c r="BC93" i="1" s="1"/>
  <c r="BD93" i="1" s="1"/>
  <c r="BX109" i="1"/>
  <c r="BY109" i="1" s="1"/>
  <c r="BB109" i="1" s="1"/>
  <c r="BC109" i="1" s="1"/>
  <c r="BD109" i="1" s="1"/>
  <c r="BX115" i="1"/>
  <c r="BY115" i="1" s="1"/>
  <c r="BB115" i="1" s="1"/>
  <c r="BC115" i="1" s="1"/>
  <c r="BD115" i="1" s="1"/>
  <c r="BX125" i="1"/>
  <c r="BY125" i="1" s="1"/>
  <c r="BB125" i="1" s="1"/>
  <c r="BC125" i="1" s="1"/>
  <c r="BD125" i="1" s="1"/>
  <c r="BX127" i="1"/>
  <c r="BY127" i="1" s="1"/>
  <c r="BB127" i="1" s="1"/>
  <c r="BC127" i="1" s="1"/>
  <c r="BD127" i="1" s="1"/>
  <c r="BX132" i="1"/>
  <c r="BY132" i="1" s="1"/>
  <c r="BB132" i="1" s="1"/>
  <c r="BC132" i="1" s="1"/>
  <c r="BD132" i="1" s="1"/>
  <c r="BX92" i="1"/>
  <c r="BY92" i="1" s="1"/>
  <c r="BB92" i="1" s="1"/>
  <c r="BC92" i="1" s="1"/>
  <c r="BD92" i="1" s="1"/>
  <c r="BX96" i="1"/>
  <c r="BY96" i="1" s="1"/>
  <c r="BB96" i="1" s="1"/>
  <c r="BC96" i="1" s="1"/>
  <c r="BD96" i="1" s="1"/>
  <c r="BX114" i="1"/>
  <c r="BY114" i="1" s="1"/>
  <c r="BB114" i="1" s="1"/>
  <c r="BC114" i="1" s="1"/>
  <c r="BD114" i="1" s="1"/>
  <c r="BX130" i="1"/>
  <c r="BY130" i="1" s="1"/>
  <c r="BB130" i="1" s="1"/>
  <c r="BC130" i="1" s="1"/>
  <c r="BD130" i="1" s="1"/>
  <c r="BX134" i="1"/>
  <c r="BY134" i="1" s="1"/>
  <c r="BB134" i="1" s="1"/>
  <c r="BC134" i="1" s="1"/>
  <c r="BD134" i="1" s="1"/>
  <c r="BX137" i="1"/>
  <c r="BY137" i="1" s="1"/>
  <c r="BB137" i="1" s="1"/>
  <c r="BC137" i="1" s="1"/>
  <c r="BD137" i="1" s="1"/>
  <c r="BX140" i="1"/>
  <c r="BY140" i="1" s="1"/>
  <c r="BB140" i="1" s="1"/>
  <c r="BC140" i="1" s="1"/>
  <c r="BD140" i="1" s="1"/>
  <c r="BX142" i="1"/>
  <c r="BY142" i="1" s="1"/>
  <c r="BB142" i="1" s="1"/>
  <c r="BC142" i="1" s="1"/>
  <c r="BD142" i="1" s="1"/>
  <c r="BX145" i="1"/>
  <c r="BY145" i="1" s="1"/>
  <c r="BB145" i="1" s="1"/>
  <c r="BC145" i="1" s="1"/>
  <c r="BD145" i="1" s="1"/>
  <c r="BX149" i="1"/>
  <c r="BY149" i="1" s="1"/>
  <c r="BB149" i="1" s="1"/>
  <c r="BC149" i="1" s="1"/>
  <c r="BD149" i="1" s="1"/>
  <c r="BX152" i="1"/>
  <c r="BY152" i="1" s="1"/>
  <c r="BB152" i="1" s="1"/>
  <c r="BC152" i="1" s="1"/>
  <c r="BD152" i="1" s="1"/>
  <c r="BX157" i="1"/>
  <c r="BY157" i="1" s="1"/>
  <c r="BB157" i="1" s="1"/>
  <c r="BC157" i="1" s="1"/>
  <c r="BD157" i="1" s="1"/>
  <c r="BX165" i="1"/>
  <c r="BY165" i="1" s="1"/>
  <c r="BB165" i="1" s="1"/>
  <c r="BC165" i="1" s="1"/>
  <c r="BD165" i="1" s="1"/>
  <c r="BX187" i="1"/>
  <c r="BY187" i="1" s="1"/>
  <c r="BB187" i="1" s="1"/>
  <c r="BC187" i="1" s="1"/>
  <c r="BD187" i="1" s="1"/>
  <c r="BX81" i="1"/>
  <c r="BY81" i="1" s="1"/>
  <c r="BB81" i="1" s="1"/>
  <c r="BC81" i="1" s="1"/>
  <c r="BD81" i="1" s="1"/>
  <c r="BX111" i="1"/>
  <c r="BY111" i="1" s="1"/>
  <c r="BB111" i="1" s="1"/>
  <c r="BC111" i="1" s="1"/>
  <c r="BD111" i="1" s="1"/>
  <c r="BX131" i="1"/>
  <c r="BY131" i="1" s="1"/>
  <c r="BB131" i="1" s="1"/>
  <c r="BC131" i="1" s="1"/>
  <c r="BD131" i="1" s="1"/>
  <c r="BX72" i="1"/>
  <c r="BY72" i="1" s="1"/>
  <c r="BB72" i="1" s="1"/>
  <c r="BC72" i="1" s="1"/>
  <c r="BD72" i="1" s="1"/>
  <c r="BX76" i="1"/>
  <c r="BY76" i="1" s="1"/>
  <c r="BB76" i="1" s="1"/>
  <c r="BC76" i="1" s="1"/>
  <c r="BD76" i="1" s="1"/>
  <c r="BX80" i="1"/>
  <c r="BY80" i="1" s="1"/>
  <c r="BB80" i="1" s="1"/>
  <c r="BC80" i="1" s="1"/>
  <c r="BD80" i="1" s="1"/>
  <c r="BX84" i="1"/>
  <c r="BY84" i="1" s="1"/>
  <c r="BB84" i="1" s="1"/>
  <c r="BC84" i="1" s="1"/>
  <c r="BD84" i="1" s="1"/>
  <c r="BX88" i="1"/>
  <c r="BY88" i="1" s="1"/>
  <c r="BB88" i="1" s="1"/>
  <c r="BC88" i="1" s="1"/>
  <c r="BD88" i="1" s="1"/>
  <c r="BX100" i="1"/>
  <c r="BY100" i="1" s="1"/>
  <c r="BB100" i="1" s="1"/>
  <c r="BC100" i="1" s="1"/>
  <c r="BD100" i="1" s="1"/>
  <c r="BX108" i="1"/>
  <c r="BY108" i="1" s="1"/>
  <c r="BB108" i="1" s="1"/>
  <c r="BC108" i="1" s="1"/>
  <c r="BD108" i="1" s="1"/>
  <c r="BX103" i="1"/>
  <c r="BY103" i="1" s="1"/>
  <c r="BB103" i="1" s="1"/>
  <c r="BC103" i="1" s="1"/>
  <c r="BD103" i="1" s="1"/>
  <c r="BX107" i="1"/>
  <c r="BY107" i="1" s="1"/>
  <c r="BB107" i="1" s="1"/>
  <c r="BC107" i="1" s="1"/>
  <c r="BD107" i="1" s="1"/>
  <c r="BX112" i="1"/>
  <c r="BY112" i="1" s="1"/>
  <c r="BB112" i="1" s="1"/>
  <c r="BC112" i="1" s="1"/>
  <c r="BD112" i="1" s="1"/>
  <c r="BX117" i="1"/>
  <c r="BY117" i="1" s="1"/>
  <c r="BB117" i="1" s="1"/>
  <c r="BC117" i="1" s="1"/>
  <c r="BD117" i="1" s="1"/>
  <c r="BX128" i="1"/>
  <c r="BY128" i="1" s="1"/>
  <c r="BB128" i="1" s="1"/>
  <c r="BC128" i="1" s="1"/>
  <c r="BD128" i="1" s="1"/>
  <c r="BX133" i="1"/>
  <c r="BY133" i="1" s="1"/>
  <c r="BB133" i="1" s="1"/>
  <c r="BC133" i="1" s="1"/>
  <c r="BD133" i="1" s="1"/>
  <c r="BX136" i="1"/>
  <c r="BY136" i="1" s="1"/>
  <c r="BB136" i="1" s="1"/>
  <c r="BC136" i="1" s="1"/>
  <c r="BD136" i="1" s="1"/>
  <c r="BX138" i="1"/>
  <c r="BY138" i="1" s="1"/>
  <c r="BB138" i="1" s="1"/>
  <c r="BC138" i="1" s="1"/>
  <c r="BD138" i="1" s="1"/>
  <c r="BX144" i="1"/>
  <c r="BY144" i="1" s="1"/>
  <c r="BB144" i="1" s="1"/>
  <c r="BC144" i="1" s="1"/>
  <c r="BD144" i="1" s="1"/>
  <c r="BX164" i="1"/>
  <c r="BY164" i="1" s="1"/>
  <c r="BB164" i="1" s="1"/>
  <c r="BC164" i="1" s="1"/>
  <c r="BD164" i="1" s="1"/>
  <c r="BX167" i="1"/>
  <c r="BY167" i="1" s="1"/>
  <c r="BB167" i="1" s="1"/>
  <c r="BC167" i="1" s="1"/>
  <c r="BD167" i="1" s="1"/>
  <c r="BX168" i="1"/>
  <c r="BY168" i="1" s="1"/>
  <c r="BB168" i="1" s="1"/>
  <c r="BC168" i="1" s="1"/>
  <c r="BD168" i="1" s="1"/>
  <c r="BX172" i="1"/>
  <c r="BY172" i="1" s="1"/>
  <c r="BB172" i="1" s="1"/>
  <c r="BC172" i="1" s="1"/>
  <c r="BD172" i="1" s="1"/>
  <c r="BX183" i="1"/>
  <c r="BY183" i="1" s="1"/>
  <c r="BB183" i="1" s="1"/>
  <c r="BC183" i="1" s="1"/>
  <c r="BD183" i="1" s="1"/>
  <c r="BX184" i="1"/>
  <c r="BY184" i="1" s="1"/>
  <c r="BB184" i="1" s="1"/>
  <c r="BC184" i="1" s="1"/>
  <c r="BD184" i="1" s="1"/>
  <c r="BX186" i="1"/>
  <c r="BY186" i="1" s="1"/>
  <c r="BB186" i="1" s="1"/>
  <c r="BC186" i="1" s="1"/>
  <c r="BD186" i="1" s="1"/>
  <c r="BX101" i="1"/>
  <c r="BY101" i="1" s="1"/>
  <c r="BB101" i="1" s="1"/>
  <c r="BC101" i="1" s="1"/>
  <c r="BD101" i="1" s="1"/>
  <c r="BX124" i="1"/>
  <c r="BY124" i="1" s="1"/>
  <c r="BB124" i="1" s="1"/>
  <c r="BC124" i="1" s="1"/>
  <c r="BD124" i="1" s="1"/>
  <c r="BX95" i="1"/>
  <c r="BY95" i="1" s="1"/>
  <c r="BB95" i="1" s="1"/>
  <c r="BC95" i="1" s="1"/>
  <c r="BD95" i="1" s="1"/>
  <c r="BX99" i="1"/>
  <c r="BY99" i="1" s="1"/>
  <c r="BB99" i="1" s="1"/>
  <c r="BC99" i="1" s="1"/>
  <c r="BD99" i="1" s="1"/>
  <c r="BX74" i="1"/>
  <c r="BY74" i="1" s="1"/>
  <c r="BB74" i="1" s="1"/>
  <c r="BC74" i="1" s="1"/>
  <c r="BD74" i="1" s="1"/>
  <c r="BX78" i="1"/>
  <c r="BY78" i="1" s="1"/>
  <c r="BB78" i="1" s="1"/>
  <c r="BC78" i="1" s="1"/>
  <c r="BD78" i="1" s="1"/>
  <c r="BX82" i="1"/>
  <c r="BY82" i="1" s="1"/>
  <c r="BB82" i="1" s="1"/>
  <c r="BC82" i="1" s="1"/>
  <c r="BD82" i="1" s="1"/>
  <c r="BX86" i="1"/>
  <c r="BY86" i="1" s="1"/>
  <c r="BB86" i="1" s="1"/>
  <c r="BC86" i="1" s="1"/>
  <c r="BD86" i="1" s="1"/>
  <c r="BX90" i="1"/>
  <c r="BY90" i="1" s="1"/>
  <c r="BB90" i="1" s="1"/>
  <c r="BC90" i="1" s="1"/>
  <c r="BD90" i="1" s="1"/>
  <c r="BX94" i="1"/>
  <c r="BY94" i="1" s="1"/>
  <c r="BB94" i="1" s="1"/>
  <c r="BC94" i="1" s="1"/>
  <c r="BD94" i="1" s="1"/>
  <c r="BX98" i="1"/>
  <c r="BY98" i="1" s="1"/>
  <c r="BB98" i="1" s="1"/>
  <c r="BC98" i="1" s="1"/>
  <c r="BD98" i="1" s="1"/>
  <c r="BX102" i="1"/>
  <c r="BY102" i="1" s="1"/>
  <c r="BB102" i="1" s="1"/>
  <c r="BC102" i="1" s="1"/>
  <c r="BD102" i="1" s="1"/>
  <c r="BX106" i="1"/>
  <c r="BY106" i="1" s="1"/>
  <c r="BB106" i="1" s="1"/>
  <c r="BC106" i="1" s="1"/>
  <c r="BD106" i="1" s="1"/>
  <c r="BX113" i="1"/>
  <c r="BY113" i="1" s="1"/>
  <c r="BB113" i="1" s="1"/>
  <c r="BC113" i="1" s="1"/>
  <c r="BD113" i="1" s="1"/>
  <c r="BX129" i="1"/>
  <c r="BY129" i="1" s="1"/>
  <c r="BB129" i="1" s="1"/>
  <c r="BC129" i="1" s="1"/>
  <c r="BD129" i="1" s="1"/>
  <c r="BX122" i="1"/>
  <c r="BY122" i="1" s="1"/>
  <c r="BB122" i="1" s="1"/>
  <c r="BC122" i="1" s="1"/>
  <c r="BD122" i="1" s="1"/>
  <c r="BX151" i="1"/>
  <c r="BY151" i="1" s="1"/>
  <c r="BB151" i="1" s="1"/>
  <c r="BC151" i="1" s="1"/>
  <c r="BD151" i="1" s="1"/>
  <c r="BX110" i="1"/>
  <c r="BY110" i="1" s="1"/>
  <c r="BB110" i="1" s="1"/>
  <c r="BC110" i="1" s="1"/>
  <c r="BD110" i="1" s="1"/>
  <c r="BX126" i="1"/>
  <c r="BY126" i="1" s="1"/>
  <c r="BB126" i="1" s="1"/>
  <c r="BC126" i="1" s="1"/>
  <c r="BD126" i="1" s="1"/>
  <c r="BX135" i="1"/>
  <c r="BY135" i="1" s="1"/>
  <c r="BB135" i="1" s="1"/>
  <c r="BC135" i="1" s="1"/>
  <c r="BD135" i="1" s="1"/>
  <c r="BX143" i="1"/>
  <c r="BY143" i="1" s="1"/>
  <c r="BB143" i="1" s="1"/>
  <c r="BC143" i="1" s="1"/>
  <c r="BD143" i="1" s="1"/>
  <c r="BX146" i="1"/>
  <c r="BY146" i="1" s="1"/>
  <c r="BB146" i="1" s="1"/>
  <c r="BC146" i="1" s="1"/>
  <c r="BD146" i="1" s="1"/>
  <c r="BX166" i="1"/>
  <c r="BY166" i="1" s="1"/>
  <c r="BB166" i="1" s="1"/>
  <c r="BC166" i="1" s="1"/>
  <c r="BD166" i="1" s="1"/>
  <c r="BX139" i="1"/>
  <c r="BY139" i="1" s="1"/>
  <c r="BB139" i="1" s="1"/>
  <c r="BC139" i="1" s="1"/>
  <c r="BD139" i="1" s="1"/>
  <c r="BX150" i="1"/>
  <c r="BY150" i="1" s="1"/>
  <c r="BB150" i="1" s="1"/>
  <c r="BC150" i="1" s="1"/>
  <c r="BD150" i="1" s="1"/>
  <c r="BX169" i="1"/>
  <c r="BY169" i="1" s="1"/>
  <c r="BB169" i="1" s="1"/>
  <c r="BC169" i="1" s="1"/>
  <c r="BD169" i="1" s="1"/>
  <c r="BX158" i="1"/>
  <c r="BY158" i="1" s="1"/>
  <c r="BB158" i="1" s="1"/>
  <c r="BC158" i="1" s="1"/>
  <c r="BD158" i="1" s="1"/>
  <c r="BX181" i="1"/>
  <c r="BY181" i="1" s="1"/>
  <c r="BB181" i="1" s="1"/>
  <c r="BC181" i="1" s="1"/>
  <c r="BD181" i="1" s="1"/>
  <c r="BX162" i="1"/>
  <c r="BY162" i="1" s="1"/>
  <c r="BB162" i="1" s="1"/>
  <c r="BC162" i="1" s="1"/>
  <c r="BD162" i="1" s="1"/>
  <c r="BX170" i="1"/>
  <c r="BY170" i="1" s="1"/>
  <c r="BB170" i="1" s="1"/>
  <c r="BC170" i="1" s="1"/>
  <c r="BD170" i="1" s="1"/>
  <c r="BX180" i="1"/>
  <c r="BY180" i="1" s="1"/>
  <c r="BB180" i="1" s="1"/>
  <c r="BC180" i="1" s="1"/>
  <c r="BD180" i="1" s="1"/>
  <c r="AY178" i="1" l="1"/>
  <c r="AZ178" i="1" s="1"/>
  <c r="BA178" i="1" s="1"/>
  <c r="BE178" i="1"/>
  <c r="BF178" i="1"/>
  <c r="BG178" i="1"/>
  <c r="BH178" i="1"/>
  <c r="BI178" i="1"/>
  <c r="BJ178" i="1"/>
  <c r="BK178" i="1"/>
  <c r="BL178" i="1"/>
  <c r="BM178" i="1"/>
  <c r="BN178" i="1"/>
  <c r="BO178" i="1"/>
  <c r="BP178" i="1"/>
  <c r="BQ178" i="1"/>
  <c r="BR178" i="1"/>
  <c r="BS178" i="1"/>
  <c r="BT178" i="1"/>
  <c r="BU178" i="1"/>
  <c r="BV178" i="1"/>
  <c r="BW178" i="1"/>
  <c r="AY176" i="1"/>
  <c r="AZ176" i="1" s="1"/>
  <c r="BA176" i="1" s="1"/>
  <c r="BE176" i="1"/>
  <c r="BF176" i="1"/>
  <c r="BG176" i="1"/>
  <c r="BH176" i="1"/>
  <c r="BI176" i="1"/>
  <c r="BJ176" i="1"/>
  <c r="BK176" i="1"/>
  <c r="BL176" i="1"/>
  <c r="BM176" i="1"/>
  <c r="BN176" i="1"/>
  <c r="BO176" i="1"/>
  <c r="BP176" i="1"/>
  <c r="BQ176" i="1"/>
  <c r="BR176" i="1"/>
  <c r="BS176" i="1"/>
  <c r="BT176" i="1"/>
  <c r="BU176" i="1"/>
  <c r="BV176" i="1"/>
  <c r="BW176" i="1"/>
  <c r="AY174" i="1"/>
  <c r="AZ174" i="1" s="1"/>
  <c r="BA174" i="1" s="1"/>
  <c r="BE174" i="1"/>
  <c r="BF174" i="1"/>
  <c r="BG174" i="1"/>
  <c r="BH174" i="1"/>
  <c r="BI174" i="1"/>
  <c r="BJ174" i="1"/>
  <c r="BK174" i="1"/>
  <c r="BL174" i="1"/>
  <c r="BM174" i="1"/>
  <c r="BN174" i="1"/>
  <c r="BO174" i="1"/>
  <c r="BP174" i="1"/>
  <c r="BQ174" i="1"/>
  <c r="BR174" i="1"/>
  <c r="BS174" i="1"/>
  <c r="BT174" i="1"/>
  <c r="BU174" i="1"/>
  <c r="BV174" i="1"/>
  <c r="BW174" i="1"/>
  <c r="BX174" i="1" l="1"/>
  <c r="BY174" i="1" s="1"/>
  <c r="BB174" i="1" s="1"/>
  <c r="BC174" i="1" s="1"/>
  <c r="BD174" i="1" s="1"/>
  <c r="BX176" i="1"/>
  <c r="BY176" i="1" s="1"/>
  <c r="BB176" i="1" s="1"/>
  <c r="BC176" i="1" s="1"/>
  <c r="BD176" i="1" s="1"/>
  <c r="BX178" i="1"/>
  <c r="BY178" i="1" s="1"/>
  <c r="BB178" i="1" s="1"/>
  <c r="BC178" i="1" s="1"/>
  <c r="BD178" i="1" s="1"/>
  <c r="BW179" i="1" l="1"/>
  <c r="BV179" i="1"/>
  <c r="BU179" i="1"/>
  <c r="BT179" i="1"/>
  <c r="BS179" i="1"/>
  <c r="BR179" i="1"/>
  <c r="BQ179" i="1"/>
  <c r="BP179" i="1"/>
  <c r="BO179" i="1"/>
  <c r="BN179" i="1"/>
  <c r="BM179" i="1"/>
  <c r="BL179" i="1"/>
  <c r="BK179" i="1"/>
  <c r="BJ179" i="1"/>
  <c r="BI179" i="1"/>
  <c r="BH179" i="1"/>
  <c r="BG179" i="1"/>
  <c r="BF179" i="1"/>
  <c r="BE179" i="1"/>
  <c r="AY179" i="1"/>
  <c r="AZ179" i="1" s="1"/>
  <c r="BA179" i="1" s="1"/>
  <c r="BW177" i="1"/>
  <c r="BV177" i="1"/>
  <c r="BU177" i="1"/>
  <c r="BT177" i="1"/>
  <c r="BS177" i="1"/>
  <c r="BR177" i="1"/>
  <c r="BQ177" i="1"/>
  <c r="BP177" i="1"/>
  <c r="BO177" i="1"/>
  <c r="BN177" i="1"/>
  <c r="BM177" i="1"/>
  <c r="BL177" i="1"/>
  <c r="BK177" i="1"/>
  <c r="BJ177" i="1"/>
  <c r="BI177" i="1"/>
  <c r="BH177" i="1"/>
  <c r="BG177" i="1"/>
  <c r="BF177" i="1"/>
  <c r="BE177" i="1"/>
  <c r="AY177" i="1"/>
  <c r="AZ177" i="1" s="1"/>
  <c r="BA177" i="1" s="1"/>
  <c r="BW175" i="1"/>
  <c r="BV175" i="1"/>
  <c r="BU175" i="1"/>
  <c r="BT175" i="1"/>
  <c r="BS175" i="1"/>
  <c r="BR175" i="1"/>
  <c r="BQ175" i="1"/>
  <c r="BP175" i="1"/>
  <c r="BO175" i="1"/>
  <c r="BN175" i="1"/>
  <c r="BM175" i="1"/>
  <c r="BL175" i="1"/>
  <c r="BK175" i="1"/>
  <c r="BJ175" i="1"/>
  <c r="BI175" i="1"/>
  <c r="BH175" i="1"/>
  <c r="BG175" i="1"/>
  <c r="BF175" i="1"/>
  <c r="BE175" i="1"/>
  <c r="AY175" i="1"/>
  <c r="AZ175" i="1" s="1"/>
  <c r="BA175" i="1" s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AY71" i="1"/>
  <c r="AZ71" i="1" s="1"/>
  <c r="BA71" i="1" s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AY70" i="1"/>
  <c r="AZ70" i="1" s="1"/>
  <c r="BA70" i="1" s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AY69" i="1"/>
  <c r="AZ69" i="1" s="1"/>
  <c r="BA69" i="1" s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AY68" i="1"/>
  <c r="AZ68" i="1" s="1"/>
  <c r="BA68" i="1" s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AY67" i="1"/>
  <c r="AZ67" i="1" s="1"/>
  <c r="BA67" i="1" s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AY66" i="1"/>
  <c r="AZ66" i="1" s="1"/>
  <c r="BA66" i="1" s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AY65" i="1"/>
  <c r="AZ65" i="1" s="1"/>
  <c r="BA65" i="1" s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AY64" i="1"/>
  <c r="AZ64" i="1" s="1"/>
  <c r="BA64" i="1" s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AY63" i="1"/>
  <c r="AZ63" i="1" s="1"/>
  <c r="BA63" i="1" s="1"/>
  <c r="BW62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AY62" i="1"/>
  <c r="AZ62" i="1" s="1"/>
  <c r="BA62" i="1" s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AY61" i="1"/>
  <c r="AZ61" i="1" s="1"/>
  <c r="BA61" i="1" s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AY60" i="1"/>
  <c r="AZ60" i="1" s="1"/>
  <c r="BA60" i="1" s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AY59" i="1"/>
  <c r="AZ59" i="1" s="1"/>
  <c r="BA59" i="1" s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AY58" i="1"/>
  <c r="AZ58" i="1" s="1"/>
  <c r="BA58" i="1" s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AY57" i="1"/>
  <c r="AZ57" i="1" s="1"/>
  <c r="BA57" i="1" s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AY56" i="1"/>
  <c r="AZ56" i="1" s="1"/>
  <c r="BA56" i="1" s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AY55" i="1"/>
  <c r="AZ55" i="1" s="1"/>
  <c r="BA55" i="1" s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AY54" i="1"/>
  <c r="AZ54" i="1" s="1"/>
  <c r="BA54" i="1" s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AY53" i="1"/>
  <c r="AZ53" i="1" s="1"/>
  <c r="BA53" i="1" s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AY52" i="1"/>
  <c r="AZ52" i="1" s="1"/>
  <c r="BA52" i="1" s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AY51" i="1"/>
  <c r="AZ51" i="1" s="1"/>
  <c r="BA51" i="1" s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AY50" i="1"/>
  <c r="AZ50" i="1" s="1"/>
  <c r="BA50" i="1" s="1"/>
  <c r="BW49" i="1"/>
  <c r="BV49" i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AY49" i="1"/>
  <c r="AZ49" i="1" s="1"/>
  <c r="BA49" i="1" s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AY48" i="1"/>
  <c r="AZ48" i="1" s="1"/>
  <c r="BA48" i="1" s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AY47" i="1"/>
  <c r="AZ47" i="1" s="1"/>
  <c r="BA47" i="1" s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AY46" i="1"/>
  <c r="AZ46" i="1" s="1"/>
  <c r="BA46" i="1" s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AY45" i="1"/>
  <c r="AZ45" i="1" s="1"/>
  <c r="BA45" i="1" s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AY44" i="1"/>
  <c r="AZ44" i="1" s="1"/>
  <c r="BA44" i="1" s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AY43" i="1"/>
  <c r="AZ43" i="1" s="1"/>
  <c r="BA43" i="1" s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AY42" i="1"/>
  <c r="AZ42" i="1" s="1"/>
  <c r="BA42" i="1" s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AY41" i="1"/>
  <c r="AZ41" i="1" s="1"/>
  <c r="BA41" i="1" s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AY40" i="1"/>
  <c r="AZ40" i="1" s="1"/>
  <c r="BA40" i="1" s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AY39" i="1"/>
  <c r="AZ39" i="1" s="1"/>
  <c r="BA39" i="1" s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AY38" i="1"/>
  <c r="AZ38" i="1" s="1"/>
  <c r="BA38" i="1" s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AY37" i="1"/>
  <c r="AZ37" i="1" s="1"/>
  <c r="BA37" i="1" s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AY36" i="1"/>
  <c r="AZ36" i="1" s="1"/>
  <c r="BA36" i="1" s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AY35" i="1"/>
  <c r="AZ35" i="1" s="1"/>
  <c r="BA35" i="1" s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AY34" i="1"/>
  <c r="AZ34" i="1" s="1"/>
  <c r="BA34" i="1" s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AY33" i="1"/>
  <c r="AZ33" i="1" s="1"/>
  <c r="BA33" i="1" s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AY32" i="1"/>
  <c r="AZ32" i="1" s="1"/>
  <c r="BA32" i="1" s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AY31" i="1"/>
  <c r="AZ31" i="1" s="1"/>
  <c r="BA31" i="1" s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AY30" i="1"/>
  <c r="AZ30" i="1" s="1"/>
  <c r="BA30" i="1" s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AY29" i="1"/>
  <c r="AZ29" i="1" s="1"/>
  <c r="BA29" i="1" s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AY28" i="1"/>
  <c r="AZ28" i="1" s="1"/>
  <c r="BA28" i="1" s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AY27" i="1"/>
  <c r="AZ27" i="1" s="1"/>
  <c r="BA27" i="1" s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AY26" i="1"/>
  <c r="AZ26" i="1" s="1"/>
  <c r="BA26" i="1" s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AY25" i="1"/>
  <c r="AZ25" i="1" s="1"/>
  <c r="BA25" i="1" s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AY24" i="1"/>
  <c r="AZ24" i="1" s="1"/>
  <c r="BA24" i="1" s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AY23" i="1"/>
  <c r="AZ23" i="1" s="1"/>
  <c r="BA23" i="1" s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AY22" i="1"/>
  <c r="AZ22" i="1" s="1"/>
  <c r="BA22" i="1" s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AY21" i="1"/>
  <c r="AZ21" i="1" s="1"/>
  <c r="BA21" i="1" s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AY20" i="1"/>
  <c r="AZ20" i="1" s="1"/>
  <c r="BA20" i="1" s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AY19" i="1"/>
  <c r="AZ19" i="1" s="1"/>
  <c r="BA19" i="1" s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AY18" i="1"/>
  <c r="AZ18" i="1" s="1"/>
  <c r="BA18" i="1" s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AY17" i="1"/>
  <c r="AZ17" i="1" s="1"/>
  <c r="BA17" i="1" s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AY16" i="1"/>
  <c r="AZ16" i="1" s="1"/>
  <c r="BA16" i="1" s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AY15" i="1"/>
  <c r="AZ15" i="1" s="1"/>
  <c r="BA15" i="1" s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AY14" i="1"/>
  <c r="AZ14" i="1" s="1"/>
  <c r="BA14" i="1" s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AY13" i="1"/>
  <c r="AZ13" i="1" s="1"/>
  <c r="BA13" i="1" s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AY12" i="1"/>
  <c r="AZ12" i="1" s="1"/>
  <c r="BA12" i="1" s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AY11" i="1"/>
  <c r="AZ11" i="1" s="1"/>
  <c r="BA11" i="1" s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AY10" i="1"/>
  <c r="AZ10" i="1" s="1"/>
  <c r="BA10" i="1" s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AY9" i="1"/>
  <c r="AZ9" i="1" s="1"/>
  <c r="BA9" i="1" s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AY8" i="1"/>
  <c r="AZ8" i="1" s="1"/>
  <c r="BA8" i="1" s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AY7" i="1"/>
  <c r="AZ7" i="1" s="1"/>
  <c r="BA7" i="1" s="1"/>
  <c r="BX36" i="1" l="1"/>
  <c r="BY36" i="1" s="1"/>
  <c r="BB36" i="1" s="1"/>
  <c r="BC36" i="1" s="1"/>
  <c r="BD36" i="1" s="1"/>
  <c r="BX34" i="1"/>
  <c r="BY34" i="1" s="1"/>
  <c r="BB34" i="1" s="1"/>
  <c r="BC34" i="1" s="1"/>
  <c r="BD34" i="1" s="1"/>
  <c r="BX7" i="1"/>
  <c r="BY7" i="1" s="1"/>
  <c r="BB7" i="1" s="1"/>
  <c r="BC7" i="1" s="1"/>
  <c r="BD7" i="1" s="1"/>
  <c r="BX11" i="1"/>
  <c r="BY11" i="1" s="1"/>
  <c r="BB11" i="1" s="1"/>
  <c r="BC11" i="1" s="1"/>
  <c r="BD11" i="1" s="1"/>
  <c r="BX31" i="1"/>
  <c r="BY31" i="1" s="1"/>
  <c r="BB31" i="1" s="1"/>
  <c r="BC31" i="1" s="1"/>
  <c r="BD31" i="1" s="1"/>
  <c r="BX10" i="1"/>
  <c r="BY10" i="1" s="1"/>
  <c r="BB10" i="1" s="1"/>
  <c r="BC10" i="1" s="1"/>
  <c r="BD10" i="1" s="1"/>
  <c r="BX15" i="1"/>
  <c r="BY15" i="1" s="1"/>
  <c r="BB15" i="1" s="1"/>
  <c r="BC15" i="1" s="1"/>
  <c r="BD15" i="1" s="1"/>
  <c r="BX25" i="1"/>
  <c r="BY25" i="1" s="1"/>
  <c r="BB25" i="1" s="1"/>
  <c r="BC25" i="1" s="1"/>
  <c r="BD25" i="1" s="1"/>
  <c r="BX28" i="1"/>
  <c r="BY28" i="1" s="1"/>
  <c r="BB28" i="1" s="1"/>
  <c r="BC28" i="1" s="1"/>
  <c r="BD28" i="1" s="1"/>
  <c r="BX37" i="1"/>
  <c r="BY37" i="1" s="1"/>
  <c r="BB37" i="1" s="1"/>
  <c r="BC37" i="1" s="1"/>
  <c r="BD37" i="1" s="1"/>
  <c r="BX40" i="1"/>
  <c r="BY40" i="1" s="1"/>
  <c r="BB40" i="1" s="1"/>
  <c r="BC40" i="1" s="1"/>
  <c r="BD40" i="1" s="1"/>
  <c r="BX45" i="1"/>
  <c r="BY45" i="1" s="1"/>
  <c r="BB45" i="1" s="1"/>
  <c r="BC45" i="1" s="1"/>
  <c r="BD45" i="1" s="1"/>
  <c r="BX48" i="1"/>
  <c r="BY48" i="1" s="1"/>
  <c r="BB48" i="1" s="1"/>
  <c r="BC48" i="1" s="1"/>
  <c r="BD48" i="1" s="1"/>
  <c r="BX53" i="1"/>
  <c r="BY53" i="1" s="1"/>
  <c r="BB53" i="1" s="1"/>
  <c r="BC53" i="1" s="1"/>
  <c r="BD53" i="1" s="1"/>
  <c r="BX56" i="1"/>
  <c r="BY56" i="1" s="1"/>
  <c r="BB56" i="1" s="1"/>
  <c r="BC56" i="1" s="1"/>
  <c r="BD56" i="1" s="1"/>
  <c r="BX61" i="1"/>
  <c r="BY61" i="1" s="1"/>
  <c r="BB61" i="1" s="1"/>
  <c r="BC61" i="1" s="1"/>
  <c r="BD61" i="1" s="1"/>
  <c r="BX64" i="1"/>
  <c r="BY64" i="1" s="1"/>
  <c r="BB64" i="1" s="1"/>
  <c r="BC64" i="1" s="1"/>
  <c r="BD64" i="1" s="1"/>
  <c r="BX69" i="1"/>
  <c r="BY69" i="1" s="1"/>
  <c r="BB69" i="1" s="1"/>
  <c r="BC69" i="1" s="1"/>
  <c r="BD69" i="1" s="1"/>
  <c r="BX179" i="1"/>
  <c r="BY179" i="1" s="1"/>
  <c r="BB179" i="1" s="1"/>
  <c r="BC179" i="1" s="1"/>
  <c r="BD179" i="1" s="1"/>
  <c r="BX8" i="1"/>
  <c r="BY8" i="1" s="1"/>
  <c r="BB8" i="1" s="1"/>
  <c r="BC8" i="1" s="1"/>
  <c r="BD8" i="1" s="1"/>
  <c r="BX9" i="1"/>
  <c r="BY9" i="1" s="1"/>
  <c r="BB9" i="1" s="1"/>
  <c r="BC9" i="1" s="1"/>
  <c r="BD9" i="1" s="1"/>
  <c r="BX13" i="1"/>
  <c r="BY13" i="1" s="1"/>
  <c r="BB13" i="1" s="1"/>
  <c r="BC13" i="1" s="1"/>
  <c r="BD13" i="1" s="1"/>
  <c r="BX14" i="1"/>
  <c r="BY14" i="1" s="1"/>
  <c r="BB14" i="1" s="1"/>
  <c r="BC14" i="1" s="1"/>
  <c r="BD14" i="1" s="1"/>
  <c r="BX32" i="1"/>
  <c r="BY32" i="1" s="1"/>
  <c r="BB32" i="1" s="1"/>
  <c r="BC32" i="1" s="1"/>
  <c r="BD32" i="1" s="1"/>
  <c r="BX38" i="1"/>
  <c r="BY38" i="1" s="1"/>
  <c r="BB38" i="1" s="1"/>
  <c r="BC38" i="1" s="1"/>
  <c r="BD38" i="1" s="1"/>
  <c r="BX46" i="1"/>
  <c r="BY46" i="1" s="1"/>
  <c r="BB46" i="1" s="1"/>
  <c r="BC46" i="1" s="1"/>
  <c r="BD46" i="1" s="1"/>
  <c r="BX54" i="1"/>
  <c r="BY54" i="1" s="1"/>
  <c r="BB54" i="1" s="1"/>
  <c r="BC54" i="1" s="1"/>
  <c r="BD54" i="1" s="1"/>
  <c r="BX62" i="1"/>
  <c r="BY62" i="1" s="1"/>
  <c r="BB62" i="1" s="1"/>
  <c r="BC62" i="1" s="1"/>
  <c r="BD62" i="1" s="1"/>
  <c r="BX70" i="1"/>
  <c r="BY70" i="1" s="1"/>
  <c r="BB70" i="1" s="1"/>
  <c r="BC70" i="1" s="1"/>
  <c r="BD70" i="1" s="1"/>
  <c r="BX16" i="1"/>
  <c r="BY16" i="1" s="1"/>
  <c r="BB16" i="1" s="1"/>
  <c r="BC16" i="1" s="1"/>
  <c r="BD16" i="1" s="1"/>
  <c r="BX19" i="1"/>
  <c r="BY19" i="1" s="1"/>
  <c r="BB19" i="1" s="1"/>
  <c r="BC19" i="1" s="1"/>
  <c r="BD19" i="1" s="1"/>
  <c r="BX20" i="1"/>
  <c r="BY20" i="1" s="1"/>
  <c r="BB20" i="1" s="1"/>
  <c r="BC20" i="1" s="1"/>
  <c r="BD20" i="1" s="1"/>
  <c r="BX21" i="1"/>
  <c r="BY21" i="1" s="1"/>
  <c r="BB21" i="1" s="1"/>
  <c r="BC21" i="1" s="1"/>
  <c r="BD21" i="1" s="1"/>
  <c r="BX23" i="1"/>
  <c r="BY23" i="1" s="1"/>
  <c r="BB23" i="1" s="1"/>
  <c r="BC23" i="1" s="1"/>
  <c r="BD23" i="1" s="1"/>
  <c r="BX12" i="1"/>
  <c r="BY12" i="1" s="1"/>
  <c r="BB12" i="1" s="1"/>
  <c r="BC12" i="1" s="1"/>
  <c r="BD12" i="1" s="1"/>
  <c r="BX17" i="1"/>
  <c r="BY17" i="1" s="1"/>
  <c r="BB17" i="1" s="1"/>
  <c r="BC17" i="1" s="1"/>
  <c r="BD17" i="1" s="1"/>
  <c r="BX24" i="1"/>
  <c r="BY24" i="1" s="1"/>
  <c r="BB24" i="1" s="1"/>
  <c r="BC24" i="1" s="1"/>
  <c r="BD24" i="1" s="1"/>
  <c r="BX30" i="1"/>
  <c r="BY30" i="1" s="1"/>
  <c r="BB30" i="1" s="1"/>
  <c r="BC30" i="1" s="1"/>
  <c r="BD30" i="1" s="1"/>
  <c r="BX39" i="1"/>
  <c r="BY39" i="1" s="1"/>
  <c r="BB39" i="1" s="1"/>
  <c r="BC39" i="1" s="1"/>
  <c r="BD39" i="1" s="1"/>
  <c r="BX42" i="1"/>
  <c r="BY42" i="1" s="1"/>
  <c r="BB42" i="1" s="1"/>
  <c r="BC42" i="1" s="1"/>
  <c r="BD42" i="1" s="1"/>
  <c r="BX44" i="1"/>
  <c r="BY44" i="1" s="1"/>
  <c r="BB44" i="1" s="1"/>
  <c r="BC44" i="1" s="1"/>
  <c r="BD44" i="1" s="1"/>
  <c r="BX47" i="1"/>
  <c r="BY47" i="1" s="1"/>
  <c r="BB47" i="1" s="1"/>
  <c r="BC47" i="1" s="1"/>
  <c r="BD47" i="1" s="1"/>
  <c r="BX50" i="1"/>
  <c r="BY50" i="1" s="1"/>
  <c r="BB50" i="1" s="1"/>
  <c r="BC50" i="1" s="1"/>
  <c r="BD50" i="1" s="1"/>
  <c r="BX52" i="1"/>
  <c r="BY52" i="1" s="1"/>
  <c r="BB52" i="1" s="1"/>
  <c r="BC52" i="1" s="1"/>
  <c r="BD52" i="1" s="1"/>
  <c r="BX55" i="1"/>
  <c r="BY55" i="1" s="1"/>
  <c r="BB55" i="1" s="1"/>
  <c r="BC55" i="1" s="1"/>
  <c r="BD55" i="1" s="1"/>
  <c r="BX58" i="1"/>
  <c r="BY58" i="1" s="1"/>
  <c r="BB58" i="1" s="1"/>
  <c r="BC58" i="1" s="1"/>
  <c r="BD58" i="1" s="1"/>
  <c r="BX60" i="1"/>
  <c r="BY60" i="1" s="1"/>
  <c r="BB60" i="1" s="1"/>
  <c r="BC60" i="1" s="1"/>
  <c r="BD60" i="1" s="1"/>
  <c r="BX63" i="1"/>
  <c r="BY63" i="1" s="1"/>
  <c r="BB63" i="1" s="1"/>
  <c r="BC63" i="1" s="1"/>
  <c r="BD63" i="1" s="1"/>
  <c r="BX66" i="1"/>
  <c r="BY66" i="1" s="1"/>
  <c r="BB66" i="1" s="1"/>
  <c r="BC66" i="1" s="1"/>
  <c r="BD66" i="1" s="1"/>
  <c r="BX68" i="1"/>
  <c r="BY68" i="1" s="1"/>
  <c r="BB68" i="1" s="1"/>
  <c r="BC68" i="1" s="1"/>
  <c r="BD68" i="1" s="1"/>
  <c r="BX71" i="1"/>
  <c r="BY71" i="1" s="1"/>
  <c r="BB71" i="1" s="1"/>
  <c r="BC71" i="1" s="1"/>
  <c r="BD71" i="1" s="1"/>
  <c r="BX18" i="1"/>
  <c r="BY18" i="1" s="1"/>
  <c r="BB18" i="1" s="1"/>
  <c r="BC18" i="1" s="1"/>
  <c r="BD18" i="1" s="1"/>
  <c r="BX29" i="1"/>
  <c r="BY29" i="1" s="1"/>
  <c r="BB29" i="1" s="1"/>
  <c r="BC29" i="1" s="1"/>
  <c r="BD29" i="1" s="1"/>
  <c r="BX22" i="1"/>
  <c r="BY22" i="1" s="1"/>
  <c r="BB22" i="1" s="1"/>
  <c r="BC22" i="1" s="1"/>
  <c r="BD22" i="1" s="1"/>
  <c r="BX26" i="1"/>
  <c r="BY26" i="1" s="1"/>
  <c r="BB26" i="1" s="1"/>
  <c r="BC26" i="1" s="1"/>
  <c r="BD26" i="1" s="1"/>
  <c r="BX27" i="1"/>
  <c r="BY27" i="1" s="1"/>
  <c r="BB27" i="1" s="1"/>
  <c r="BC27" i="1" s="1"/>
  <c r="BD27" i="1" s="1"/>
  <c r="BX35" i="1"/>
  <c r="BY35" i="1" s="1"/>
  <c r="BB35" i="1" s="1"/>
  <c r="BC35" i="1" s="1"/>
  <c r="BD35" i="1" s="1"/>
  <c r="BX43" i="1"/>
  <c r="BY43" i="1" s="1"/>
  <c r="BB43" i="1" s="1"/>
  <c r="BC43" i="1" s="1"/>
  <c r="BD43" i="1" s="1"/>
  <c r="BX51" i="1"/>
  <c r="BY51" i="1" s="1"/>
  <c r="BB51" i="1" s="1"/>
  <c r="BC51" i="1" s="1"/>
  <c r="BD51" i="1" s="1"/>
  <c r="BX59" i="1"/>
  <c r="BY59" i="1" s="1"/>
  <c r="BB59" i="1" s="1"/>
  <c r="BC59" i="1" s="1"/>
  <c r="BD59" i="1" s="1"/>
  <c r="BX67" i="1"/>
  <c r="BY67" i="1" s="1"/>
  <c r="BB67" i="1" s="1"/>
  <c r="BC67" i="1" s="1"/>
  <c r="BD67" i="1" s="1"/>
  <c r="BX177" i="1"/>
  <c r="BY177" i="1" s="1"/>
  <c r="BB177" i="1" s="1"/>
  <c r="BC177" i="1" s="1"/>
  <c r="BD177" i="1" s="1"/>
  <c r="BX33" i="1"/>
  <c r="BY33" i="1" s="1"/>
  <c r="BB33" i="1" s="1"/>
  <c r="BC33" i="1" s="1"/>
  <c r="BD33" i="1" s="1"/>
  <c r="BX41" i="1"/>
  <c r="BY41" i="1" s="1"/>
  <c r="BB41" i="1" s="1"/>
  <c r="BC41" i="1" s="1"/>
  <c r="BD41" i="1" s="1"/>
  <c r="BX49" i="1"/>
  <c r="BY49" i="1" s="1"/>
  <c r="BB49" i="1" s="1"/>
  <c r="BC49" i="1" s="1"/>
  <c r="BD49" i="1" s="1"/>
  <c r="BX57" i="1"/>
  <c r="BY57" i="1" s="1"/>
  <c r="BB57" i="1" s="1"/>
  <c r="BC57" i="1" s="1"/>
  <c r="BD57" i="1" s="1"/>
  <c r="BX65" i="1"/>
  <c r="BY65" i="1" s="1"/>
  <c r="BB65" i="1" s="1"/>
  <c r="BC65" i="1" s="1"/>
  <c r="BD65" i="1" s="1"/>
  <c r="BX175" i="1"/>
  <c r="BY175" i="1" s="1"/>
  <c r="BB175" i="1" s="1"/>
  <c r="BC175" i="1" s="1"/>
  <c r="BD175" i="1" s="1"/>
</calcChain>
</file>

<file path=xl/sharedStrings.xml><?xml version="1.0" encoding="utf-8"?>
<sst xmlns="http://schemas.openxmlformats.org/spreadsheetml/2006/main" count="2694" uniqueCount="1132">
  <si>
    <t>Isotopic Ratios</t>
  </si>
  <si>
    <t>AGES</t>
  </si>
  <si>
    <t>Running Name</t>
  </si>
  <si>
    <t>Sample Name</t>
  </si>
  <si>
    <t>U ppm</t>
  </si>
  <si>
    <t>U/Th</t>
  </si>
  <si>
    <r>
      <rPr>
        <vertAlign val="superscript"/>
        <sz val="11"/>
        <rFont val="Calibri"/>
        <family val="2"/>
        <scheme val="minor"/>
      </rPr>
      <t xml:space="preserve"> 207</t>
    </r>
    <r>
      <rPr>
        <sz val="11"/>
        <rFont val="Calibri"/>
        <family val="2"/>
        <scheme val="minor"/>
      </rPr>
      <t xml:space="preserve">Pb / </t>
    </r>
    <r>
      <rPr>
        <vertAlign val="superscript"/>
        <sz val="11"/>
        <rFont val="Calibri"/>
        <family val="2"/>
        <scheme val="minor"/>
      </rPr>
      <t>235</t>
    </r>
    <r>
      <rPr>
        <sz val="11"/>
        <rFont val="Calibri"/>
        <family val="2"/>
        <scheme val="minor"/>
      </rPr>
      <t>U</t>
    </r>
  </si>
  <si>
    <r>
      <t>2</t>
    </r>
    <r>
      <rPr>
        <sz val="11"/>
        <rFont val="Calibri"/>
        <family val="2"/>
      </rPr>
      <t>σ Abs Error</t>
    </r>
  </si>
  <si>
    <r>
      <rPr>
        <vertAlign val="superscript"/>
        <sz val="11"/>
        <rFont val="Calibri"/>
        <family val="2"/>
        <scheme val="minor"/>
      </rPr>
      <t>206</t>
    </r>
    <r>
      <rPr>
        <sz val="11"/>
        <rFont val="Calibri"/>
        <family val="2"/>
        <scheme val="minor"/>
      </rPr>
      <t>Pb /</t>
    </r>
    <r>
      <rPr>
        <vertAlign val="superscript"/>
        <sz val="11"/>
        <rFont val="Calibri"/>
        <family val="2"/>
        <scheme val="minor"/>
      </rPr>
      <t>238</t>
    </r>
    <r>
      <rPr>
        <sz val="11"/>
        <rFont val="Calibri"/>
        <family val="2"/>
        <scheme val="minor"/>
      </rPr>
      <t>U</t>
    </r>
  </si>
  <si>
    <t>Corr. Coef</t>
  </si>
  <si>
    <r>
      <rPr>
        <vertAlign val="superscript"/>
        <sz val="11"/>
        <rFont val="Calibri"/>
        <family val="2"/>
        <scheme val="minor"/>
      </rPr>
      <t>238</t>
    </r>
    <r>
      <rPr>
        <sz val="11"/>
        <rFont val="Calibri"/>
        <family val="2"/>
        <scheme val="minor"/>
      </rPr>
      <t xml:space="preserve">U / </t>
    </r>
    <r>
      <rPr>
        <vertAlign val="superscript"/>
        <sz val="11"/>
        <rFont val="Calibri"/>
        <family val="2"/>
        <scheme val="minor"/>
      </rPr>
      <t>206</t>
    </r>
    <r>
      <rPr>
        <sz val="11"/>
        <rFont val="Calibri"/>
        <family val="2"/>
        <scheme val="minor"/>
      </rPr>
      <t>Pb</t>
    </r>
  </si>
  <si>
    <r>
      <rPr>
        <vertAlign val="superscript"/>
        <sz val="11"/>
        <rFont val="Calibri"/>
        <family val="2"/>
        <scheme val="minor"/>
      </rPr>
      <t>207</t>
    </r>
    <r>
      <rPr>
        <sz val="11"/>
        <rFont val="Calibri"/>
        <family val="2"/>
        <scheme val="minor"/>
      </rPr>
      <t xml:space="preserve">Pb / </t>
    </r>
    <r>
      <rPr>
        <vertAlign val="superscript"/>
        <sz val="11"/>
        <rFont val="Calibri"/>
        <family val="2"/>
        <scheme val="minor"/>
      </rPr>
      <t>206</t>
    </r>
    <r>
      <rPr>
        <sz val="11"/>
        <rFont val="Calibri"/>
        <family val="2"/>
        <scheme val="minor"/>
      </rPr>
      <t>Pb</t>
    </r>
  </si>
  <si>
    <r>
      <rPr>
        <vertAlign val="superscript"/>
        <sz val="11"/>
        <rFont val="Calibri"/>
        <family val="2"/>
        <scheme val="minor"/>
      </rPr>
      <t>207</t>
    </r>
    <r>
      <rPr>
        <sz val="11"/>
        <rFont val="Calibri"/>
        <family val="2"/>
        <scheme val="minor"/>
      </rPr>
      <t xml:space="preserve">Pb / </t>
    </r>
    <r>
      <rPr>
        <vertAlign val="superscript"/>
        <sz val="11"/>
        <rFont val="Calibri"/>
        <family val="2"/>
        <scheme val="minor"/>
      </rPr>
      <t>235</t>
    </r>
    <r>
      <rPr>
        <sz val="11"/>
        <rFont val="Calibri"/>
        <family val="2"/>
        <scheme val="minor"/>
      </rPr>
      <t>U
Ma</t>
    </r>
  </si>
  <si>
    <t>2σ Abs Error
Ma</t>
  </si>
  <si>
    <r>
      <rPr>
        <vertAlign val="superscript"/>
        <sz val="11"/>
        <rFont val="Calibri"/>
        <family val="2"/>
        <scheme val="minor"/>
      </rPr>
      <t>206</t>
    </r>
    <r>
      <rPr>
        <sz val="11"/>
        <rFont val="Calibri"/>
        <family val="2"/>
        <scheme val="minor"/>
      </rPr>
      <t xml:space="preserve">Pb / </t>
    </r>
    <r>
      <rPr>
        <vertAlign val="superscript"/>
        <sz val="11"/>
        <rFont val="Calibri"/>
        <family val="2"/>
        <scheme val="minor"/>
      </rPr>
      <t>238</t>
    </r>
    <r>
      <rPr>
        <sz val="11"/>
        <rFont val="Calibri"/>
        <family val="2"/>
        <scheme val="minor"/>
      </rPr>
      <t xml:space="preserve"> U
Ma</t>
    </r>
  </si>
  <si>
    <r>
      <rPr>
        <vertAlign val="superscript"/>
        <sz val="11"/>
        <rFont val="Calibri"/>
        <family val="2"/>
        <scheme val="minor"/>
      </rPr>
      <t>207</t>
    </r>
    <r>
      <rPr>
        <sz val="11"/>
        <rFont val="Calibri"/>
        <family val="2"/>
        <scheme val="minor"/>
      </rPr>
      <t xml:space="preserve">Pb / </t>
    </r>
    <r>
      <rPr>
        <vertAlign val="superscript"/>
        <sz val="11"/>
        <rFont val="Calibri"/>
        <family val="2"/>
        <scheme val="minor"/>
      </rPr>
      <t>206</t>
    </r>
    <r>
      <rPr>
        <sz val="11"/>
        <rFont val="Calibri"/>
        <family val="2"/>
        <scheme val="minor"/>
      </rPr>
      <t xml:space="preserve"> Pb
Ma</t>
    </r>
  </si>
  <si>
    <t>Best Age
Ma</t>
  </si>
  <si>
    <t>X120_46</t>
  </si>
  <si>
    <t>NCS120-46</t>
  </si>
  <si>
    <t>X120_13</t>
  </si>
  <si>
    <t>NCS120-13</t>
  </si>
  <si>
    <t>X120_42</t>
  </si>
  <si>
    <t>NCS120-42</t>
  </si>
  <si>
    <t>X120_67</t>
  </si>
  <si>
    <t>NCS120-67</t>
  </si>
  <si>
    <t>X120_89</t>
  </si>
  <si>
    <t>NCS120-89</t>
  </si>
  <si>
    <t>X120_19</t>
  </si>
  <si>
    <t>NCS120-19</t>
  </si>
  <si>
    <t>X120_20</t>
  </si>
  <si>
    <t>NCS120-20</t>
  </si>
  <si>
    <t>X120_80</t>
  </si>
  <si>
    <t>NCS120-80</t>
  </si>
  <si>
    <t>X120_38</t>
  </si>
  <si>
    <t>NCS120-38</t>
  </si>
  <si>
    <t>X120_27</t>
  </si>
  <si>
    <t>NCS120-27</t>
  </si>
  <si>
    <t>X120_94</t>
  </si>
  <si>
    <t>NCS120-94</t>
  </si>
  <si>
    <t>X120_62</t>
  </si>
  <si>
    <t>NCS120-62</t>
  </si>
  <si>
    <t>X120_39</t>
  </si>
  <si>
    <t>NCS120-39</t>
  </si>
  <si>
    <t>X120_52</t>
  </si>
  <si>
    <t>NCS120-52</t>
  </si>
  <si>
    <t>X120_90</t>
  </si>
  <si>
    <t>NCS120-90</t>
  </si>
  <si>
    <t>X120_84</t>
  </si>
  <si>
    <t>NCS120-84</t>
  </si>
  <si>
    <t>X120_106</t>
  </si>
  <si>
    <t>NCS120-106</t>
  </si>
  <si>
    <t>X120_97</t>
  </si>
  <si>
    <t>NCS120-97</t>
  </si>
  <si>
    <t>X120_98</t>
  </si>
  <si>
    <t>NCS120-98</t>
  </si>
  <si>
    <t>X120_45</t>
  </si>
  <si>
    <t>NCS120-45</t>
  </si>
  <si>
    <t>X120_66</t>
  </si>
  <si>
    <t>NCS120-66</t>
  </si>
  <si>
    <t>X120_91</t>
  </si>
  <si>
    <t>NCS120-91</t>
  </si>
  <si>
    <t>X120_21</t>
  </si>
  <si>
    <t>NCS120-21</t>
  </si>
  <si>
    <t>X120_71</t>
  </si>
  <si>
    <t>NCS120-71</t>
  </si>
  <si>
    <t>X120_25</t>
  </si>
  <si>
    <t>NCS120-25</t>
  </si>
  <si>
    <t>X120_15</t>
  </si>
  <si>
    <t>NCS120-15</t>
  </si>
  <si>
    <t>X120_50</t>
  </si>
  <si>
    <t>NCS120-50</t>
  </si>
  <si>
    <t>X120_83</t>
  </si>
  <si>
    <t>NCS120-83</t>
  </si>
  <si>
    <t>X120_36</t>
  </si>
  <si>
    <t>NCS120-36</t>
  </si>
  <si>
    <t>X120_1</t>
  </si>
  <si>
    <t>NCS120-1</t>
  </si>
  <si>
    <t>X120_8</t>
  </si>
  <si>
    <t>NCS120-8</t>
  </si>
  <si>
    <t>X120_102</t>
  </si>
  <si>
    <t>NCS120-102</t>
  </si>
  <si>
    <t>X120_101</t>
  </si>
  <si>
    <t>NCS120-101</t>
  </si>
  <si>
    <t>X120_37</t>
  </si>
  <si>
    <t>NCS120-37</t>
  </si>
  <si>
    <t>X120_28</t>
  </si>
  <si>
    <t>NCS120-28</t>
  </si>
  <si>
    <t>X120_49</t>
  </si>
  <si>
    <t>NCS120-49</t>
  </si>
  <si>
    <t>X120_59</t>
  </si>
  <si>
    <t>NCS120-59</t>
  </si>
  <si>
    <t>X120_31</t>
  </si>
  <si>
    <t>NCS120-31</t>
  </si>
  <si>
    <t>X120_7</t>
  </si>
  <si>
    <t>NCS120-7</t>
  </si>
  <si>
    <t>X120_34</t>
  </si>
  <si>
    <t>NCS120-34</t>
  </si>
  <si>
    <t>X120_87</t>
  </si>
  <si>
    <t>NCS120-87</t>
  </si>
  <si>
    <t>X120_104</t>
  </si>
  <si>
    <t>NCS120-104</t>
  </si>
  <si>
    <t>X120_58</t>
  </si>
  <si>
    <t>NCS120-58</t>
  </si>
  <si>
    <t>X120_5</t>
  </si>
  <si>
    <t>NCS120-5</t>
  </si>
  <si>
    <t>X120_73</t>
  </si>
  <si>
    <t>NCS120-73</t>
  </si>
  <si>
    <t>X120_81</t>
  </si>
  <si>
    <t>NCS120-81</t>
  </si>
  <si>
    <t>X120_16</t>
  </si>
  <si>
    <t>NCS120-16</t>
  </si>
  <si>
    <t>X120_18</t>
  </si>
  <si>
    <t>NCS120-18</t>
  </si>
  <si>
    <t>X120_17</t>
  </si>
  <si>
    <t>NCS120-17</t>
  </si>
  <si>
    <t>X120_100</t>
  </si>
  <si>
    <t>NCS120-100</t>
  </si>
  <si>
    <t>X120_82</t>
  </si>
  <si>
    <t>NCS120-82</t>
  </si>
  <si>
    <t>X120_10</t>
  </si>
  <si>
    <t>NCS120-10</t>
  </si>
  <si>
    <t>X120_41</t>
  </si>
  <si>
    <t>NCS120-41</t>
  </si>
  <si>
    <t>X120_78</t>
  </si>
  <si>
    <t>NCS120-78</t>
  </si>
  <si>
    <t>X120_60</t>
  </si>
  <si>
    <t>NCS120-60</t>
  </si>
  <si>
    <t>X120_55</t>
  </si>
  <si>
    <t>NCS120-55</t>
  </si>
  <si>
    <t>X120_76</t>
  </si>
  <si>
    <t>NCS120-76</t>
  </si>
  <si>
    <t>X120_63</t>
  </si>
  <si>
    <t>NCS120-63</t>
  </si>
  <si>
    <t>X120_47</t>
  </si>
  <si>
    <t>NCS120-47</t>
  </si>
  <si>
    <t>X120_70</t>
  </si>
  <si>
    <t>NCS120-70</t>
  </si>
  <si>
    <t>X120_103</t>
  </si>
  <si>
    <t>NCS120-103</t>
  </si>
  <si>
    <t>X120_43</t>
  </si>
  <si>
    <t>NCS120-43</t>
  </si>
  <si>
    <t>X120_2</t>
  </si>
  <si>
    <t>NCS120-2</t>
  </si>
  <si>
    <t>X120_79</t>
  </si>
  <si>
    <t>NCS120-79</t>
  </si>
  <si>
    <t>X120_11</t>
  </si>
  <si>
    <t>NCS120-11</t>
  </si>
  <si>
    <t>X120_4</t>
  </si>
  <si>
    <t>NCS120-4</t>
  </si>
  <si>
    <t>X120_99</t>
  </si>
  <si>
    <t>NCS120-99</t>
  </si>
  <si>
    <t>X120_69</t>
  </si>
  <si>
    <t>NCS120-69</t>
  </si>
  <si>
    <t>X120_26</t>
  </si>
  <si>
    <t>NCS120-26</t>
  </si>
  <si>
    <t>X120_74</t>
  </si>
  <si>
    <t>NCS120-74</t>
  </si>
  <si>
    <t>X120_22</t>
  </si>
  <si>
    <t>NCS120-22</t>
  </si>
  <si>
    <t>X120_68</t>
  </si>
  <si>
    <t>NCS120-68</t>
  </si>
  <si>
    <t>X120_92</t>
  </si>
  <si>
    <t>NCS120-92</t>
  </si>
  <si>
    <t>X120_44</t>
  </si>
  <si>
    <t>NCS120-44</t>
  </si>
  <si>
    <t>X120_3</t>
  </si>
  <si>
    <t>NCS120-3</t>
  </si>
  <si>
    <t>X120_56</t>
  </si>
  <si>
    <t>NCS120-56</t>
  </si>
  <si>
    <t>X120_14</t>
  </si>
  <si>
    <t>NCS120-14</t>
  </si>
  <si>
    <t>X120_30</t>
  </si>
  <si>
    <t>NCS120-30</t>
  </si>
  <si>
    <t>X120_75</t>
  </si>
  <si>
    <t>NCS120-75</t>
  </si>
  <si>
    <t>X120_6</t>
  </si>
  <si>
    <t>NCS120-6</t>
  </si>
  <si>
    <t>X120_29</t>
  </si>
  <si>
    <t>NCS120-29</t>
  </si>
  <si>
    <t>X120_12</t>
  </si>
  <si>
    <t>NCS120-12</t>
  </si>
  <si>
    <t>X120_35</t>
  </si>
  <si>
    <t>NCS120-35</t>
  </si>
  <si>
    <t>X120_23</t>
  </si>
  <si>
    <t>NCS120-23</t>
  </si>
  <si>
    <t>X120_65</t>
  </si>
  <si>
    <t>NCS120-65</t>
  </si>
  <si>
    <t>X120_105</t>
  </si>
  <si>
    <t>NCS120-105</t>
  </si>
  <si>
    <t>X120_32</t>
  </si>
  <si>
    <t>NCS120-32</t>
  </si>
  <si>
    <t>X120_77</t>
  </si>
  <si>
    <t>NCS120-77</t>
  </si>
  <si>
    <t>X120_93</t>
  </si>
  <si>
    <t>NCS120-93</t>
  </si>
  <si>
    <t>X120_40</t>
  </si>
  <si>
    <t>NCS120-40</t>
  </si>
  <si>
    <t>X120_96</t>
  </si>
  <si>
    <t>NCS120-96</t>
  </si>
  <si>
    <t>X120_54</t>
  </si>
  <si>
    <t>NCS120-54</t>
  </si>
  <si>
    <t>X120_53</t>
  </si>
  <si>
    <t>NCS120-53</t>
  </si>
  <si>
    <t>X120_64</t>
  </si>
  <si>
    <t>NCS120-64</t>
  </si>
  <si>
    <t>X120_72</t>
  </si>
  <si>
    <t>NCS120-72</t>
  </si>
  <si>
    <t>X120_86</t>
  </si>
  <si>
    <t>NCS120-86</t>
  </si>
  <si>
    <t>X120_9</t>
  </si>
  <si>
    <t>NCS120-9</t>
  </si>
  <si>
    <t>X120_24</t>
  </si>
  <si>
    <t>NCS120-24</t>
  </si>
  <si>
    <t>X120_85</t>
  </si>
  <si>
    <t>NCS120-85</t>
  </si>
  <si>
    <t>X120_57</t>
  </si>
  <si>
    <t>NCS120-57</t>
  </si>
  <si>
    <t>X120_61</t>
  </si>
  <si>
    <t>NCS120-61</t>
  </si>
  <si>
    <t>X120_88</t>
  </si>
  <si>
    <t>NCS120-88</t>
  </si>
  <si>
    <t>X120_48</t>
  </si>
  <si>
    <t>NCS120-48</t>
  </si>
  <si>
    <t>X120_95</t>
  </si>
  <si>
    <t>NCS120-95</t>
  </si>
  <si>
    <t>X120_51</t>
  </si>
  <si>
    <t>NCS120-51</t>
  </si>
  <si>
    <t>X120_33</t>
  </si>
  <si>
    <t>NCS120-33</t>
  </si>
  <si>
    <t>X229_46</t>
  </si>
  <si>
    <t>Ncz229_46</t>
  </si>
  <si>
    <t>X229_31</t>
  </si>
  <si>
    <t>Ncz229_31</t>
  </si>
  <si>
    <t>X229_8</t>
  </si>
  <si>
    <t>Ncz229_8</t>
  </si>
  <si>
    <t>X229_32</t>
  </si>
  <si>
    <t>Ncz229_32</t>
  </si>
  <si>
    <t>X229_27</t>
  </si>
  <si>
    <t>Ncz229_27</t>
  </si>
  <si>
    <t>X229_17</t>
  </si>
  <si>
    <t>Ncz229_17</t>
  </si>
  <si>
    <t>X229_44</t>
  </si>
  <si>
    <t>Ncz229_44</t>
  </si>
  <si>
    <t>X229_6</t>
  </si>
  <si>
    <t>Ncz229_6</t>
  </si>
  <si>
    <t>X229_37</t>
  </si>
  <si>
    <t>Ncz229_37</t>
  </si>
  <si>
    <t>X229_62</t>
  </si>
  <si>
    <t>Ncz229_62</t>
  </si>
  <si>
    <t>X229_10</t>
  </si>
  <si>
    <t>Ncz229_10</t>
  </si>
  <si>
    <t>X229_16</t>
  </si>
  <si>
    <t>Ncz229_16</t>
  </si>
  <si>
    <t>X229_4</t>
  </si>
  <si>
    <t>Ncz229_4</t>
  </si>
  <si>
    <t>X229_13</t>
  </si>
  <si>
    <t>Ncz229_13</t>
  </si>
  <si>
    <t>X229_11</t>
  </si>
  <si>
    <t>Ncz229_11</t>
  </si>
  <si>
    <t>X229_18</t>
  </si>
  <si>
    <t>Ncz229_18</t>
  </si>
  <si>
    <t>Ncs229-75</t>
  </si>
  <si>
    <t>X229_50</t>
  </si>
  <si>
    <t>Ncz229_50</t>
  </si>
  <si>
    <t>X229_9</t>
  </si>
  <si>
    <t>Ncz229_9</t>
  </si>
  <si>
    <t>X229_41</t>
  </si>
  <si>
    <t>Ncz229_41</t>
  </si>
  <si>
    <t>X229_25</t>
  </si>
  <si>
    <t>Ncz229_25</t>
  </si>
  <si>
    <t>Ncs229-80</t>
  </si>
  <si>
    <t>X229_21</t>
  </si>
  <si>
    <t>Ncz229_21</t>
  </si>
  <si>
    <t>X229_43</t>
  </si>
  <si>
    <t>Ncz229_43</t>
  </si>
  <si>
    <t>X229_64</t>
  </si>
  <si>
    <t>Ncz229_64</t>
  </si>
  <si>
    <t>X229_22</t>
  </si>
  <si>
    <t>Ncz229_22</t>
  </si>
  <si>
    <t>X229_19</t>
  </si>
  <si>
    <t>Ncz229_19</t>
  </si>
  <si>
    <t>X229_54</t>
  </si>
  <si>
    <t>Ncz229_54</t>
  </si>
  <si>
    <t>X229_45</t>
  </si>
  <si>
    <t>Ncz229_45</t>
  </si>
  <si>
    <t>X229_35</t>
  </si>
  <si>
    <t>Ncz229_35</t>
  </si>
  <si>
    <t>X229_5</t>
  </si>
  <si>
    <t>Ncs229-74</t>
  </si>
  <si>
    <t>X229_14</t>
  </si>
  <si>
    <t>Ncs229-83</t>
  </si>
  <si>
    <t>Ncs229-73</t>
  </si>
  <si>
    <t>X229_23</t>
  </si>
  <si>
    <t>Ncz229_23</t>
  </si>
  <si>
    <t>X229_28</t>
  </si>
  <si>
    <t>Ncz229_28</t>
  </si>
  <si>
    <t>Ncz229_5</t>
  </si>
  <si>
    <t>X229_15</t>
  </si>
  <si>
    <t>Ncz229_15</t>
  </si>
  <si>
    <t>X229_47</t>
  </si>
  <si>
    <t>Ncz229_47</t>
  </si>
  <si>
    <t>X229_42</t>
  </si>
  <si>
    <t>Ncz229_42</t>
  </si>
  <si>
    <t>X229_12</t>
  </si>
  <si>
    <t>Ncs229-81</t>
  </si>
  <si>
    <t>Ncz229_14</t>
  </si>
  <si>
    <t>X229_59</t>
  </si>
  <si>
    <t>Ncz229_59</t>
  </si>
  <si>
    <t>X229_34</t>
  </si>
  <si>
    <t>Ncz229_34</t>
  </si>
  <si>
    <t>X229_39</t>
  </si>
  <si>
    <t>Ncz229_39</t>
  </si>
  <si>
    <t>X229_3</t>
  </si>
  <si>
    <t>Ncs229-72</t>
  </si>
  <si>
    <t>X229_66</t>
  </si>
  <si>
    <t>Ncz229_66</t>
  </si>
  <si>
    <t>X229_40</t>
  </si>
  <si>
    <t>Ncz229_40</t>
  </si>
  <si>
    <t>X229_36</t>
  </si>
  <si>
    <t>Ncz229_36</t>
  </si>
  <si>
    <t>X229_58</t>
  </si>
  <si>
    <t>Ncz229_58</t>
  </si>
  <si>
    <t>X229_33</t>
  </si>
  <si>
    <t>Ncz229_33</t>
  </si>
  <si>
    <t>X229_60</t>
  </si>
  <si>
    <t>Ncz229_60</t>
  </si>
  <si>
    <t>X229_38</t>
  </si>
  <si>
    <t>Ncz229_38</t>
  </si>
  <si>
    <t>X229_48</t>
  </si>
  <si>
    <t>Ncz229_48</t>
  </si>
  <si>
    <t>X229_56</t>
  </si>
  <si>
    <t>Ncz229_56</t>
  </si>
  <si>
    <t>X229_7</t>
  </si>
  <si>
    <t>Ncs229-76</t>
  </si>
  <si>
    <t>X229_52</t>
  </si>
  <si>
    <t>Ncz229_52</t>
  </si>
  <si>
    <t>X229_26</t>
  </si>
  <si>
    <t>Ncz229_26</t>
  </si>
  <si>
    <t>X229_49</t>
  </si>
  <si>
    <t>Ncz229_49</t>
  </si>
  <si>
    <t>X229_67</t>
  </si>
  <si>
    <t>Ncz229_67</t>
  </si>
  <si>
    <t>X229_53</t>
  </si>
  <si>
    <t>Ncz229_53</t>
  </si>
  <si>
    <t>X229_55</t>
  </si>
  <si>
    <t>Ncz229_55</t>
  </si>
  <si>
    <t>X229_20</t>
  </si>
  <si>
    <t>Ncz229_20</t>
  </si>
  <si>
    <t>X229_1</t>
  </si>
  <si>
    <t>Ncz229_1</t>
  </si>
  <si>
    <t>X229_51</t>
  </si>
  <si>
    <t>Ncz229_51</t>
  </si>
  <si>
    <t>X229_65</t>
  </si>
  <si>
    <t>Ncz229_65</t>
  </si>
  <si>
    <t>X229_63</t>
  </si>
  <si>
    <t>Ncz229_63</t>
  </si>
  <si>
    <t>Ncs229-82</t>
  </si>
  <si>
    <t>X229_2</t>
  </si>
  <si>
    <t>Ncz229_2</t>
  </si>
  <si>
    <t>Ncz229_7</t>
  </si>
  <si>
    <t>Ncs229-79</t>
  </si>
  <si>
    <t>Ncs229-70</t>
  </si>
  <si>
    <t>X229_68</t>
  </si>
  <si>
    <t>Ncz229_68</t>
  </si>
  <si>
    <t>X229_57</t>
  </si>
  <si>
    <t>Ncz229_57</t>
  </si>
  <si>
    <t>Ncz229_12</t>
  </si>
  <si>
    <t>X229_61</t>
  </si>
  <si>
    <t>Ncz229_61</t>
  </si>
  <si>
    <t>Ncs229-78</t>
  </si>
  <si>
    <t>X229_24</t>
  </si>
  <si>
    <t>Ncz229_24</t>
  </si>
  <si>
    <t>Ncs229-77</t>
  </si>
  <si>
    <t>Ncz229_3</t>
  </si>
  <si>
    <t>Ncs229-71</t>
  </si>
  <si>
    <t>X229_30</t>
  </si>
  <si>
    <t>Ncz229_30</t>
  </si>
  <si>
    <t>X225_68</t>
  </si>
  <si>
    <t>Ncz225_68</t>
  </si>
  <si>
    <t>X225_54</t>
  </si>
  <si>
    <t>Ncz225_54</t>
  </si>
  <si>
    <t>X225_96</t>
  </si>
  <si>
    <t>Ncz225_96</t>
  </si>
  <si>
    <t>X225_70</t>
  </si>
  <si>
    <t>Ncz225_70</t>
  </si>
  <si>
    <t>X225_80</t>
  </si>
  <si>
    <t>Ncz225_80</t>
  </si>
  <si>
    <t>X225_79</t>
  </si>
  <si>
    <t>Ncz225_79</t>
  </si>
  <si>
    <t>X225_43</t>
  </si>
  <si>
    <t>Ncz225_43</t>
  </si>
  <si>
    <t>X225_98</t>
  </si>
  <si>
    <t>Ncz225_98</t>
  </si>
  <si>
    <t>X225_69</t>
  </si>
  <si>
    <t>Ncz225_69</t>
  </si>
  <si>
    <t>X225_41</t>
  </si>
  <si>
    <t>Ncz225_41</t>
  </si>
  <si>
    <t>X225_73</t>
  </si>
  <si>
    <t>Ncz225_73</t>
  </si>
  <si>
    <t>X225_7</t>
  </si>
  <si>
    <t>Ncz225_7</t>
  </si>
  <si>
    <t>X225_104</t>
  </si>
  <si>
    <t>Ncz225_104</t>
  </si>
  <si>
    <t>X225_64</t>
  </si>
  <si>
    <t>Ncz225_64</t>
  </si>
  <si>
    <t>X225_51</t>
  </si>
  <si>
    <t>Ncz225_51</t>
  </si>
  <si>
    <t>X225_44</t>
  </si>
  <si>
    <t>Ncz225_44</t>
  </si>
  <si>
    <t>X225_108</t>
  </si>
  <si>
    <t>Ncz225_108</t>
  </si>
  <si>
    <t>X225_9</t>
  </si>
  <si>
    <t>Ncz225_9</t>
  </si>
  <si>
    <t>X225_60</t>
  </si>
  <si>
    <t>Ncz225_60</t>
  </si>
  <si>
    <t>X225_87</t>
  </si>
  <si>
    <t>Ncz225_87</t>
  </si>
  <si>
    <t>X225_65</t>
  </si>
  <si>
    <t>Ncz225_65</t>
  </si>
  <si>
    <t>X225_4</t>
  </si>
  <si>
    <t>Ncz225_4</t>
  </si>
  <si>
    <t>X225_88</t>
  </si>
  <si>
    <t>Ncz225_88</t>
  </si>
  <si>
    <t>X225_57</t>
  </si>
  <si>
    <t>Ncz225_57</t>
  </si>
  <si>
    <t>X225_97</t>
  </si>
  <si>
    <t>Ncz225_97</t>
  </si>
  <si>
    <t>X225_94</t>
  </si>
  <si>
    <t>Ncz225_94</t>
  </si>
  <si>
    <t>X225_67</t>
  </si>
  <si>
    <t>Ncz225_67</t>
  </si>
  <si>
    <t>X225_93</t>
  </si>
  <si>
    <t>Ncz225_93</t>
  </si>
  <si>
    <t>X225_56</t>
  </si>
  <si>
    <t>Ncz225_56</t>
  </si>
  <si>
    <t>X225_52</t>
  </si>
  <si>
    <t>Ncz225_52</t>
  </si>
  <si>
    <t>X225_47</t>
  </si>
  <si>
    <t>Ncz225_47</t>
  </si>
  <si>
    <t>X225_84</t>
  </si>
  <si>
    <t>Ncz225_84</t>
  </si>
  <si>
    <t>X225_16</t>
  </si>
  <si>
    <t>Ncz225_16</t>
  </si>
  <si>
    <t>X225_92</t>
  </si>
  <si>
    <t>Ncz225_92</t>
  </si>
  <si>
    <t>X225_83</t>
  </si>
  <si>
    <t>Ncz225_83</t>
  </si>
  <si>
    <t>X225_55</t>
  </si>
  <si>
    <t>Ncz225_55</t>
  </si>
  <si>
    <t>X225_78</t>
  </si>
  <si>
    <t>Ncz225_78</t>
  </si>
  <si>
    <t>X225_27</t>
  </si>
  <si>
    <t>Ncz225_27</t>
  </si>
  <si>
    <t>X225_14</t>
  </si>
  <si>
    <t>Ncz225_14</t>
  </si>
  <si>
    <t>X225_95</t>
  </si>
  <si>
    <t>Ncz225_95</t>
  </si>
  <si>
    <t>X225_8</t>
  </si>
  <si>
    <t>Ncz225_8</t>
  </si>
  <si>
    <t>X225_45</t>
  </si>
  <si>
    <t>Ncz225_45</t>
  </si>
  <si>
    <t>X225_59</t>
  </si>
  <si>
    <t>Ncz225_59</t>
  </si>
  <si>
    <t>X225_101</t>
  </si>
  <si>
    <t>Ncz225_101</t>
  </si>
  <si>
    <t>X225_29</t>
  </si>
  <si>
    <t>Ncz225_29</t>
  </si>
  <si>
    <t>X225_31</t>
  </si>
  <si>
    <t>Ncz225_31</t>
  </si>
  <si>
    <t>X225_39</t>
  </si>
  <si>
    <t>Ncz225_39</t>
  </si>
  <si>
    <t>X225_103</t>
  </si>
  <si>
    <t>Ncz225_103</t>
  </si>
  <si>
    <t>X225_53</t>
  </si>
  <si>
    <t>Ncz225_53</t>
  </si>
  <si>
    <t>X225_74</t>
  </si>
  <si>
    <t>Ncz225_74</t>
  </si>
  <si>
    <t>X225_91</t>
  </si>
  <si>
    <t>Ncz225_91</t>
  </si>
  <si>
    <t>X225_77</t>
  </si>
  <si>
    <t>Ncz225_77</t>
  </si>
  <si>
    <t>X225_33</t>
  </si>
  <si>
    <t>Ncz225_33</t>
  </si>
  <si>
    <t>X225_81</t>
  </si>
  <si>
    <t>Ncz225_81</t>
  </si>
  <si>
    <t>X225_46</t>
  </si>
  <si>
    <t>Ncz225_46</t>
  </si>
  <si>
    <t>X225_62</t>
  </si>
  <si>
    <t>Ncz225_62</t>
  </si>
  <si>
    <t>X225_90</t>
  </si>
  <si>
    <t>Ncz225_90</t>
  </si>
  <si>
    <t>X225_99</t>
  </si>
  <si>
    <t>Ncz225_99</t>
  </si>
  <si>
    <t>X225_89</t>
  </si>
  <si>
    <t>Ncz225_89</t>
  </si>
  <si>
    <t>X225_17</t>
  </si>
  <si>
    <t>Ncz225_17</t>
  </si>
  <si>
    <t>X225_40</t>
  </si>
  <si>
    <t>Ncz225_40</t>
  </si>
  <si>
    <t>X225_11</t>
  </si>
  <si>
    <t>Ncz225_11</t>
  </si>
  <si>
    <t>X225_76</t>
  </si>
  <si>
    <t>Ncz225_76</t>
  </si>
  <si>
    <t>X225_105</t>
  </si>
  <si>
    <t>Ncz225_105</t>
  </si>
  <si>
    <t>X225_66</t>
  </si>
  <si>
    <t>Ncz225_66</t>
  </si>
  <si>
    <t>X225_75</t>
  </si>
  <si>
    <t>Ncz225_75</t>
  </si>
  <si>
    <t>X225_24</t>
  </si>
  <si>
    <t>Ncz225_24</t>
  </si>
  <si>
    <t>X225_109</t>
  </si>
  <si>
    <t>Ncz225_109</t>
  </si>
  <si>
    <t>X225_111</t>
  </si>
  <si>
    <t>Ncz225_111</t>
  </si>
  <si>
    <t>X225_30</t>
  </si>
  <si>
    <t>Ncz225_30</t>
  </si>
  <si>
    <t>X225_20</t>
  </si>
  <si>
    <t>Ncz225_20</t>
  </si>
  <si>
    <t>X225_36</t>
  </si>
  <si>
    <t>Ncz225_36</t>
  </si>
  <si>
    <t>X225_13</t>
  </si>
  <si>
    <t>Ncz225_13</t>
  </si>
  <si>
    <t>X225_3</t>
  </si>
  <si>
    <t>Ncz225_3</t>
  </si>
  <si>
    <t>X225_19</t>
  </si>
  <si>
    <t>Ncz225_19</t>
  </si>
  <si>
    <t>X225_5</t>
  </si>
  <si>
    <t>Ncz225_5</t>
  </si>
  <si>
    <t>X225_86</t>
  </si>
  <si>
    <t>Ncz225_86</t>
  </si>
  <si>
    <t>X225_42</t>
  </si>
  <si>
    <t>Ncz225_42</t>
  </si>
  <si>
    <t>X225_38</t>
  </si>
  <si>
    <t>Ncz225_38</t>
  </si>
  <si>
    <t>X225_37</t>
  </si>
  <si>
    <t>Ncz225_37</t>
  </si>
  <si>
    <t>X225_26</t>
  </si>
  <si>
    <t>Ncz225_26</t>
  </si>
  <si>
    <t>X225_22</t>
  </si>
  <si>
    <t>Ncz225_22</t>
  </si>
  <si>
    <t>X225_100</t>
  </si>
  <si>
    <t>Ncz225_100</t>
  </si>
  <si>
    <t>X225_10</t>
  </si>
  <si>
    <t>Ncz225_10</t>
  </si>
  <si>
    <t>X225_82</t>
  </si>
  <si>
    <t>Ncz225_82</t>
  </si>
  <si>
    <t>X225_106</t>
  </si>
  <si>
    <t>Ncz225_106</t>
  </si>
  <si>
    <t>X225_12</t>
  </si>
  <si>
    <t>Ncz225_12</t>
  </si>
  <si>
    <t>X225_48</t>
  </si>
  <si>
    <t>Ncz225_48</t>
  </si>
  <si>
    <t>X225_21</t>
  </si>
  <si>
    <t>Ncz225_21</t>
  </si>
  <si>
    <t>X225_23</t>
  </si>
  <si>
    <t>Ncz225_23</t>
  </si>
  <si>
    <t>X225_85</t>
  </si>
  <si>
    <t>Ncz225_85</t>
  </si>
  <si>
    <t>X225_2</t>
  </si>
  <si>
    <t>Ncz225_2</t>
  </si>
  <si>
    <t>X225_28</t>
  </si>
  <si>
    <t>Ncz225_28</t>
  </si>
  <si>
    <t>X225_18</t>
  </si>
  <si>
    <t>Ncz225_18</t>
  </si>
  <si>
    <t>X225_6</t>
  </si>
  <si>
    <t>Ncz225_6</t>
  </si>
  <si>
    <t>X225_34</t>
  </si>
  <si>
    <t>Ncz225_34</t>
  </si>
  <si>
    <t>X225_15</t>
  </si>
  <si>
    <t>Ncz225_15</t>
  </si>
  <si>
    <t>X225_63</t>
  </si>
  <si>
    <t>Ncz225_63</t>
  </si>
  <si>
    <t>X225_1</t>
  </si>
  <si>
    <t>Ncz225_1</t>
  </si>
  <si>
    <t>X225_72</t>
  </si>
  <si>
    <t>Ncz225_72</t>
  </si>
  <si>
    <t>X225_35</t>
  </si>
  <si>
    <t>Ncz225_35</t>
  </si>
  <si>
    <t>X225_50</t>
  </si>
  <si>
    <t>Ncz225_50</t>
  </si>
  <si>
    <t>X225_107</t>
  </si>
  <si>
    <t>Ncz225_107</t>
  </si>
  <si>
    <t>X225_58</t>
  </si>
  <si>
    <t>Ncz225_58</t>
  </si>
  <si>
    <t>X225_110</t>
  </si>
  <si>
    <t>Ncz225_110</t>
  </si>
  <si>
    <t>X225_61</t>
  </si>
  <si>
    <t>Ncz225_61</t>
  </si>
  <si>
    <t>X225_102</t>
  </si>
  <si>
    <t>Ncz225_102</t>
  </si>
  <si>
    <t>X225_71</t>
  </si>
  <si>
    <t>Ncz225_71</t>
  </si>
  <si>
    <t>X225_25</t>
  </si>
  <si>
    <t>Ncz225_25</t>
  </si>
  <si>
    <t>X225_32</t>
  </si>
  <si>
    <t>Ncz225_32</t>
  </si>
  <si>
    <t>Table DS02a: U-Pb analysis of detrital zircons from site GD01 (Ncs120, unit Mc(ec)). Lat/Long: 47.136866, -120.394437</t>
  </si>
  <si>
    <t xml:space="preserve">Table DS02b: U-Pb analysis of detrital zircons from site GD02 (Ncs229, unit Mc(ev)). Lat/Long: 47.008191, -120.386477 </t>
  </si>
  <si>
    <t>Table DS02c: U-Pb analysis of detrital zircons from site GD03 (Ncs225, unit Mc(e)). Lat/Long: 47.006161, -120.388795</t>
  </si>
  <si>
    <t>Major elements, unnormalized with total Fe as FeO*</t>
  </si>
  <si>
    <t>Major elements, normalized with total Fe as Fe2O3</t>
  </si>
  <si>
    <t>Element</t>
  </si>
  <si>
    <t>SiO2</t>
  </si>
  <si>
    <t>Al2O3</t>
  </si>
  <si>
    <t>FeO*</t>
  </si>
  <si>
    <t>CaO</t>
  </si>
  <si>
    <t>MgO</t>
  </si>
  <si>
    <t>Na2O</t>
  </si>
  <si>
    <t>K2O</t>
  </si>
  <si>
    <t>TiO2</t>
  </si>
  <si>
    <t>MnO</t>
  </si>
  <si>
    <t>P2O5</t>
  </si>
  <si>
    <t>LOI</t>
  </si>
  <si>
    <t>Total</t>
  </si>
  <si>
    <t>Method</t>
  </si>
  <si>
    <t>Map Label</t>
  </si>
  <si>
    <t>SampleID</t>
  </si>
  <si>
    <t>Location</t>
  </si>
  <si>
    <t>Latitude</t>
  </si>
  <si>
    <t>Longitude</t>
  </si>
  <si>
    <t>Map Unit</t>
  </si>
  <si>
    <t>Sample material</t>
  </si>
  <si>
    <t>wt. %</t>
  </si>
  <si>
    <t>wt.%</t>
  </si>
  <si>
    <t>Mv(gsmc)</t>
  </si>
  <si>
    <t>Trace Elements</t>
  </si>
  <si>
    <t>Ba</t>
  </si>
  <si>
    <t>Ce</t>
  </si>
  <si>
    <t>Cs</t>
  </si>
  <si>
    <t>Dy</t>
  </si>
  <si>
    <t>Er</t>
  </si>
  <si>
    <t>Eu</t>
  </si>
  <si>
    <t>Gd</t>
  </si>
  <si>
    <t>Hf</t>
  </si>
  <si>
    <t>Ho</t>
  </si>
  <si>
    <t>La</t>
  </si>
  <si>
    <t>Lu</t>
  </si>
  <si>
    <t>Nb</t>
  </si>
  <si>
    <t>Nd</t>
  </si>
  <si>
    <t>Pb</t>
  </si>
  <si>
    <t>Pr</t>
  </si>
  <si>
    <t>Rb</t>
  </si>
  <si>
    <t>Sc</t>
  </si>
  <si>
    <t>Sm</t>
  </si>
  <si>
    <t>Sr</t>
  </si>
  <si>
    <t>Ta</t>
  </si>
  <si>
    <t>Tb</t>
  </si>
  <si>
    <t>Th</t>
  </si>
  <si>
    <t>Tm</t>
  </si>
  <si>
    <t>U</t>
  </si>
  <si>
    <t>Y</t>
  </si>
  <si>
    <t>Yb</t>
  </si>
  <si>
    <t>Zr</t>
  </si>
  <si>
    <t>ICP-MS</t>
  </si>
  <si>
    <t>ppm</t>
  </si>
  <si>
    <t>NcCp Quadrangle Whole Rock Geochemical Data</t>
  </si>
  <si>
    <t xml:space="preserve"> Ni</t>
  </si>
  <si>
    <t xml:space="preserve"> Cr</t>
  </si>
  <si>
    <t xml:space="preserve"> Sc</t>
  </si>
  <si>
    <t xml:space="preserve"> V</t>
  </si>
  <si>
    <t xml:space="preserve"> Ba</t>
  </si>
  <si>
    <t xml:space="preserve"> Rb</t>
  </si>
  <si>
    <t xml:space="preserve"> Sr</t>
  </si>
  <si>
    <t xml:space="preserve"> Zr</t>
  </si>
  <si>
    <t xml:space="preserve"> Y</t>
  </si>
  <si>
    <t xml:space="preserve"> Nb</t>
  </si>
  <si>
    <t xml:space="preserve"> Ga</t>
  </si>
  <si>
    <t xml:space="preserve"> Cu</t>
  </si>
  <si>
    <t xml:space="preserve"> Zn</t>
  </si>
  <si>
    <t xml:space="preserve"> Pb</t>
  </si>
  <si>
    <t xml:space="preserve"> La</t>
  </si>
  <si>
    <t xml:space="preserve"> Ce</t>
  </si>
  <si>
    <t xml:space="preserve"> Th</t>
  </si>
  <si>
    <t xml:space="preserve"> Nd</t>
  </si>
  <si>
    <t xml:space="preserve"> U</t>
  </si>
  <si>
    <t>sum tr.</t>
  </si>
  <si>
    <t>in %</t>
  </si>
  <si>
    <t>sum m+tr</t>
  </si>
  <si>
    <t>M+Toxides</t>
  </si>
  <si>
    <t>w/LOI</t>
  </si>
  <si>
    <t>if Fe3+</t>
  </si>
  <si>
    <t xml:space="preserve"> NiO</t>
  </si>
  <si>
    <t xml:space="preserve"> Cr2O3</t>
  </si>
  <si>
    <t xml:space="preserve"> Sc2O3</t>
  </si>
  <si>
    <t xml:space="preserve"> V2O3</t>
  </si>
  <si>
    <t xml:space="preserve"> BaO</t>
  </si>
  <si>
    <t xml:space="preserve"> Rb2O</t>
  </si>
  <si>
    <t xml:space="preserve"> SrO</t>
  </si>
  <si>
    <t xml:space="preserve"> ZrO2</t>
  </si>
  <si>
    <t xml:space="preserve"> Y2O3</t>
  </si>
  <si>
    <t xml:space="preserve"> Nb2O5</t>
  </si>
  <si>
    <t xml:space="preserve"> Ga2O3</t>
  </si>
  <si>
    <t xml:space="preserve"> CuO</t>
  </si>
  <si>
    <t xml:space="preserve"> ZnO</t>
  </si>
  <si>
    <t xml:space="preserve"> PbO</t>
  </si>
  <si>
    <t xml:space="preserve"> La2O3</t>
  </si>
  <si>
    <t xml:space="preserve"> CeO2</t>
  </si>
  <si>
    <t xml:space="preserve"> ThO2</t>
  </si>
  <si>
    <t>Nd2O3</t>
  </si>
  <si>
    <t>U2O3</t>
  </si>
  <si>
    <t>Rca183</t>
  </si>
  <si>
    <t>Unnormalized Trace Elements (ppm):</t>
  </si>
  <si>
    <t>® denotes a duplicate bead made from the same rock powder.</t>
  </si>
  <si>
    <t>Rca184</t>
  </si>
  <si>
    <t>Rca185</t>
  </si>
  <si>
    <t>Rca186</t>
  </si>
  <si>
    <t>Rca189</t>
  </si>
  <si>
    <t>Rca191</t>
  </si>
  <si>
    <t>Rca191ru</t>
  </si>
  <si>
    <t>Ncc002</t>
  </si>
  <si>
    <t>Nc004</t>
  </si>
  <si>
    <t>Ncs012</t>
  </si>
  <si>
    <t>Ncs015</t>
  </si>
  <si>
    <t>Ncs021</t>
  </si>
  <si>
    <t>Ncs022</t>
  </si>
  <si>
    <t>Ncs030</t>
  </si>
  <si>
    <t>Ncs031</t>
  </si>
  <si>
    <t>Ncs032</t>
  </si>
  <si>
    <t>Ncs034</t>
  </si>
  <si>
    <t>Ncs036</t>
  </si>
  <si>
    <t>Ncs038</t>
  </si>
  <si>
    <t>Ncs041</t>
  </si>
  <si>
    <t>Ncs042</t>
  </si>
  <si>
    <t>Ncs043</t>
  </si>
  <si>
    <t>Ncs046</t>
  </si>
  <si>
    <t>Ncs049</t>
  </si>
  <si>
    <t>Ncs053</t>
  </si>
  <si>
    <t>Ncs055</t>
  </si>
  <si>
    <t>Ncs055v4</t>
  </si>
  <si>
    <t>Ncs056v3</t>
  </si>
  <si>
    <t>Ncs057</t>
  </si>
  <si>
    <t>Ncs062</t>
  </si>
  <si>
    <t>Ncs063</t>
  </si>
  <si>
    <t>Ncs064</t>
  </si>
  <si>
    <t>Ncs065</t>
  </si>
  <si>
    <t>Ncs067</t>
  </si>
  <si>
    <t>Ncs069</t>
  </si>
  <si>
    <t>Ncs074</t>
  </si>
  <si>
    <t>Ncs075</t>
  </si>
  <si>
    <t>Ncs077</t>
  </si>
  <si>
    <t>Ncs078</t>
  </si>
  <si>
    <t>Ncs088</t>
  </si>
  <si>
    <t>Ncs092</t>
  </si>
  <si>
    <t>Ncs093</t>
  </si>
  <si>
    <t>Ncs094</t>
  </si>
  <si>
    <t>Ncs095</t>
  </si>
  <si>
    <t>Ncg096</t>
  </si>
  <si>
    <t>Ncg097</t>
  </si>
  <si>
    <t>Ncg100</t>
  </si>
  <si>
    <t>Ncg101</t>
  </si>
  <si>
    <t>Ncs103</t>
  </si>
  <si>
    <t>Ncs105</t>
  </si>
  <si>
    <t>Ncs107</t>
  </si>
  <si>
    <t>Ncs108</t>
  </si>
  <si>
    <t>Ncs109</t>
  </si>
  <si>
    <t>Ncs110u</t>
  </si>
  <si>
    <t>Ncs113</t>
  </si>
  <si>
    <t>Ncs114</t>
  </si>
  <si>
    <t>Ncs116</t>
  </si>
  <si>
    <t>Ncs118</t>
  </si>
  <si>
    <t>Ncs121</t>
  </si>
  <si>
    <t>Ncs123</t>
  </si>
  <si>
    <t>Ncs124</t>
  </si>
  <si>
    <t>Ncs125</t>
  </si>
  <si>
    <t>Ncs126</t>
  </si>
  <si>
    <t>Ncs127</t>
  </si>
  <si>
    <t>Ncs128</t>
  </si>
  <si>
    <t>Rca184®</t>
  </si>
  <si>
    <t>Ncs053®</t>
  </si>
  <si>
    <t>Ncg101®</t>
  </si>
  <si>
    <t>*Major elements are normalized on a volatile-free basis, with total Fe expressed as FeO.</t>
  </si>
  <si>
    <t>Duplicates</t>
  </si>
  <si>
    <t>sec. 20 T19N R19E</t>
  </si>
  <si>
    <t>G158</t>
  </si>
  <si>
    <t>Mv(gsm)?</t>
  </si>
  <si>
    <t>aphanitic basalt (en)</t>
  </si>
  <si>
    <t>sec. 17 T19N R19E</t>
  </si>
  <si>
    <t>aphanitic basalt (pl)</t>
  </si>
  <si>
    <t>G154</t>
  </si>
  <si>
    <t>G153</t>
  </si>
  <si>
    <t>Mv(go)</t>
  </si>
  <si>
    <t>aphanitic basalt (ves)</t>
  </si>
  <si>
    <t>G152</t>
  </si>
  <si>
    <t>aphanitic basalt (co)</t>
  </si>
  <si>
    <t>sec. 8 T19N R19E</t>
  </si>
  <si>
    <t>sec. 2 T19N R19E</t>
  </si>
  <si>
    <t>sec. 1 T19N R19E</t>
  </si>
  <si>
    <t>sec. 4 T19N R19E</t>
  </si>
  <si>
    <t>sec. 3 T19N R19E</t>
  </si>
  <si>
    <t>Mv(gg)</t>
  </si>
  <si>
    <t>Notes</t>
  </si>
  <si>
    <t>bold text = reported age</t>
  </si>
  <si>
    <t>red text: sample is interbedded in 15-16 Ma basalt making this youngest grain geologically implausible.</t>
  </si>
  <si>
    <t>G156</t>
  </si>
  <si>
    <t>Mv(gssc)</t>
  </si>
  <si>
    <t>G149</t>
  </si>
  <si>
    <t>Mv(gmh)</t>
  </si>
  <si>
    <t>Mv(gwr)</t>
  </si>
  <si>
    <t>sec. 9 T19N R19E</t>
  </si>
  <si>
    <t>G150</t>
  </si>
  <si>
    <t>Mv(gssf)</t>
  </si>
  <si>
    <t>G155</t>
  </si>
  <si>
    <t>sec. 21 T19N R19E</t>
  </si>
  <si>
    <t>G151</t>
  </si>
  <si>
    <t>G022</t>
  </si>
  <si>
    <t>G025</t>
  </si>
  <si>
    <t>Mv(gsm)</t>
  </si>
  <si>
    <t>sec. 35 T19N R19E</t>
  </si>
  <si>
    <t>G082</t>
  </si>
  <si>
    <t>sec. 36 T19N R19E</t>
  </si>
  <si>
    <t>G083</t>
  </si>
  <si>
    <t>G080</t>
  </si>
  <si>
    <t>G085</t>
  </si>
  <si>
    <t>G086</t>
  </si>
  <si>
    <t>G093</t>
  </si>
  <si>
    <t>G099</t>
  </si>
  <si>
    <t>G094</t>
  </si>
  <si>
    <t>G081</t>
  </si>
  <si>
    <t>G089</t>
  </si>
  <si>
    <t>G087</t>
  </si>
  <si>
    <t>G084</t>
  </si>
  <si>
    <t>G071</t>
  </si>
  <si>
    <t>G074</t>
  </si>
  <si>
    <t>G077</t>
  </si>
  <si>
    <t>G078</t>
  </si>
  <si>
    <t>G070</t>
  </si>
  <si>
    <t>G095</t>
  </si>
  <si>
    <t>G061</t>
  </si>
  <si>
    <t>sec. 25 T19N R19E</t>
  </si>
  <si>
    <t>sec. 24 T19N R19E</t>
  </si>
  <si>
    <t>G097</t>
  </si>
  <si>
    <t>G098</t>
  </si>
  <si>
    <t>G090</t>
  </si>
  <si>
    <t>Ncs037</t>
  </si>
  <si>
    <t>sec. 26 T19N R19E</t>
  </si>
  <si>
    <t>sec. 23 T19N R19E</t>
  </si>
  <si>
    <t>sec. 34 T19N R19E</t>
  </si>
  <si>
    <t>sec. 10 T19N R19E</t>
  </si>
  <si>
    <t>sec. 16 T19N R19E</t>
  </si>
  <si>
    <t>G132</t>
  </si>
  <si>
    <t>G133</t>
  </si>
  <si>
    <t>G135</t>
  </si>
  <si>
    <t>G134</t>
  </si>
  <si>
    <t>G091</t>
  </si>
  <si>
    <t>sec. 14 T19N R19E</t>
  </si>
  <si>
    <t>G118</t>
  </si>
  <si>
    <t>G121</t>
  </si>
  <si>
    <t>sec. 33 T19N R19E</t>
  </si>
  <si>
    <t>sec. 33 T20N R19E</t>
  </si>
  <si>
    <t>G019</t>
  </si>
  <si>
    <t>G020</t>
  </si>
  <si>
    <t>G157</t>
  </si>
  <si>
    <t>G021</t>
  </si>
  <si>
    <t>G012</t>
  </si>
  <si>
    <t>G013</t>
  </si>
  <si>
    <t>G014</t>
  </si>
  <si>
    <t>G015</t>
  </si>
  <si>
    <t>sec. 31 T19N R20E</t>
  </si>
  <si>
    <t>G075</t>
  </si>
  <si>
    <t>G076</t>
  </si>
  <si>
    <t>sec. 30 T19N R20E</t>
  </si>
  <si>
    <t>sec. 31 T18N R20E</t>
  </si>
  <si>
    <t>sec. 32 T20N R20E</t>
  </si>
  <si>
    <t>G006</t>
  </si>
  <si>
    <t>sec. 19 T19N R20E</t>
  </si>
  <si>
    <t>G005</t>
  </si>
  <si>
    <t>G033</t>
  </si>
  <si>
    <t>G038</t>
  </si>
  <si>
    <t>G037</t>
  </si>
  <si>
    <t>G002</t>
  </si>
  <si>
    <t>sec. 25 T20N R19E</t>
  </si>
  <si>
    <t>sec. 36 T20N R19E</t>
  </si>
  <si>
    <t>sec. 36 T18N R19E</t>
  </si>
  <si>
    <t>G042</t>
  </si>
  <si>
    <t>G065</t>
  </si>
  <si>
    <t>G105</t>
  </si>
  <si>
    <t>G115</t>
  </si>
  <si>
    <t>sec. 18 T19N R20E</t>
  </si>
  <si>
    <t>G059</t>
  </si>
  <si>
    <t>G140</t>
  </si>
  <si>
    <t>G043</t>
  </si>
  <si>
    <t>sec. 13 T19N R19E</t>
  </si>
  <si>
    <t>G046</t>
  </si>
  <si>
    <t>G122</t>
  </si>
  <si>
    <t>G124</t>
  </si>
  <si>
    <t>G116</t>
  </si>
  <si>
    <t>sec. 12 T19N R19E</t>
  </si>
  <si>
    <t>G112</t>
  </si>
  <si>
    <t>G096</t>
  </si>
  <si>
    <t>G067</t>
  </si>
  <si>
    <t>G066</t>
  </si>
  <si>
    <t>G053</t>
  </si>
  <si>
    <t>sec. 34 T20N R19E</t>
  </si>
  <si>
    <t>G017</t>
  </si>
  <si>
    <t>G056</t>
  </si>
  <si>
    <t>G054</t>
  </si>
  <si>
    <t>G063</t>
  </si>
  <si>
    <t>sec. 27 T19N R19E</t>
  </si>
  <si>
    <t>G064</t>
  </si>
  <si>
    <t>Mv(wp)</t>
  </si>
  <si>
    <t>G160</t>
  </si>
  <si>
    <t>G166</t>
  </si>
  <si>
    <t>Ncs013</t>
  </si>
  <si>
    <t>G023</t>
  </si>
  <si>
    <t>Ncs018</t>
  </si>
  <si>
    <t>G024</t>
  </si>
  <si>
    <t>Ncs024</t>
  </si>
  <si>
    <t>Ncs025</t>
  </si>
  <si>
    <t>Ncs026u</t>
  </si>
  <si>
    <t>Ncs028</t>
  </si>
  <si>
    <t>G068</t>
  </si>
  <si>
    <t>Ncs029u</t>
  </si>
  <si>
    <t>G079</t>
  </si>
  <si>
    <t>Ncs039</t>
  </si>
  <si>
    <t>Ncs047</t>
  </si>
  <si>
    <t>G117</t>
  </si>
  <si>
    <t>Ncs052</t>
  </si>
  <si>
    <t>G092</t>
  </si>
  <si>
    <t>Ncs055v2</t>
  </si>
  <si>
    <t>G119</t>
  </si>
  <si>
    <t>Ncs055v3</t>
  </si>
  <si>
    <t>G120</t>
  </si>
  <si>
    <t>Mv(gwr)?</t>
  </si>
  <si>
    <t>Ncs056</t>
  </si>
  <si>
    <t>G018</t>
  </si>
  <si>
    <t>Ncs059</t>
  </si>
  <si>
    <t>G016</t>
  </si>
  <si>
    <t>Ncs073</t>
  </si>
  <si>
    <t>Ncg081</t>
  </si>
  <si>
    <t>G107</t>
  </si>
  <si>
    <t>Ncg082</t>
  </si>
  <si>
    <t>G108</t>
  </si>
  <si>
    <t>Ncg084</t>
  </si>
  <si>
    <t>G039</t>
  </si>
  <si>
    <t>Ncg085</t>
  </si>
  <si>
    <t>G036</t>
  </si>
  <si>
    <t>Ncs090</t>
  </si>
  <si>
    <t>G034</t>
  </si>
  <si>
    <t>Ncs091</t>
  </si>
  <si>
    <t>G035</t>
  </si>
  <si>
    <t>Ncs106</t>
  </si>
  <si>
    <t>G123</t>
  </si>
  <si>
    <t>Ncs112</t>
  </si>
  <si>
    <t>G058</t>
  </si>
  <si>
    <t>sec. 6 T19N R20E</t>
  </si>
  <si>
    <t>Ncs117</t>
  </si>
  <si>
    <t>G044</t>
  </si>
  <si>
    <t>Ncs119</t>
  </si>
  <si>
    <t>G062</t>
  </si>
  <si>
    <t>Ncs122</t>
  </si>
  <si>
    <t>G055</t>
  </si>
  <si>
    <t>Ncs129</t>
  </si>
  <si>
    <t>G047</t>
  </si>
  <si>
    <t>Ncs130</t>
  </si>
  <si>
    <t>G050</t>
  </si>
  <si>
    <t>Ncs131v2</t>
  </si>
  <si>
    <t>G051</t>
  </si>
  <si>
    <t>sec. 7 T19N R20E</t>
  </si>
  <si>
    <t>Ncs132</t>
  </si>
  <si>
    <t>G004</t>
  </si>
  <si>
    <t>Ncs133</t>
  </si>
  <si>
    <t>G060</t>
  </si>
  <si>
    <t>Ncs136</t>
  </si>
  <si>
    <t>G048</t>
  </si>
  <si>
    <t>Ncs139</t>
  </si>
  <si>
    <t>G045</t>
  </si>
  <si>
    <t>Ncs140</t>
  </si>
  <si>
    <t>G052</t>
  </si>
  <si>
    <t>Ncs141</t>
  </si>
  <si>
    <t>G057</t>
  </si>
  <si>
    <t>Ncs143</t>
  </si>
  <si>
    <t>Ncs144</t>
  </si>
  <si>
    <t>Ncs145</t>
  </si>
  <si>
    <t>G106</t>
  </si>
  <si>
    <t>Ncs146</t>
  </si>
  <si>
    <t>G104</t>
  </si>
  <si>
    <t>G100</t>
  </si>
  <si>
    <t>Ncs147</t>
  </si>
  <si>
    <t>Ncs149</t>
  </si>
  <si>
    <t>G101</t>
  </si>
  <si>
    <t>Ncs149v3</t>
  </si>
  <si>
    <t>G102</t>
  </si>
  <si>
    <t>Ncs149v4</t>
  </si>
  <si>
    <t>G103</t>
  </si>
  <si>
    <t>Ncs150</t>
  </si>
  <si>
    <t>Ncs151</t>
  </si>
  <si>
    <t>Ncs154</t>
  </si>
  <si>
    <t>G072</t>
  </si>
  <si>
    <t>Ncs155</t>
  </si>
  <si>
    <t>G073</t>
  </si>
  <si>
    <t>Ncs156</t>
  </si>
  <si>
    <t>G110</t>
  </si>
  <si>
    <t>Ncs157</t>
  </si>
  <si>
    <t>G111</t>
  </si>
  <si>
    <t>Ncs158</t>
  </si>
  <si>
    <t>G109</t>
  </si>
  <si>
    <t>sec. 29 T20N R19E</t>
  </si>
  <si>
    <t>Ncs160</t>
  </si>
  <si>
    <t>G001</t>
  </si>
  <si>
    <t>sec. 32 T20N R19E</t>
  </si>
  <si>
    <t>Ncs161</t>
  </si>
  <si>
    <t>G010</t>
  </si>
  <si>
    <t>sec. 4 T20N R19E</t>
  </si>
  <si>
    <t>Ncs162</t>
  </si>
  <si>
    <t>G011</t>
  </si>
  <si>
    <t>Ncs163</t>
  </si>
  <si>
    <t>G138</t>
  </si>
  <si>
    <t>sec. 11 T19N R19E</t>
  </si>
  <si>
    <t>Ncs164</t>
  </si>
  <si>
    <t>G126</t>
  </si>
  <si>
    <t>Ncs165</t>
  </si>
  <si>
    <t>G125</t>
  </si>
  <si>
    <t>sec. 15 T19N R19E</t>
  </si>
  <si>
    <t>Ncs166</t>
  </si>
  <si>
    <t>G130</t>
  </si>
  <si>
    <t>Ncs167</t>
  </si>
  <si>
    <t>G131</t>
  </si>
  <si>
    <t>Ncs169</t>
  </si>
  <si>
    <t>G129</t>
  </si>
  <si>
    <t>Ncs170</t>
  </si>
  <si>
    <t>G128</t>
  </si>
  <si>
    <t>Ncs171</t>
  </si>
  <si>
    <t>G127</t>
  </si>
  <si>
    <t>Ncs172</t>
  </si>
  <si>
    <t>G142</t>
  </si>
  <si>
    <t>Ncs173</t>
  </si>
  <si>
    <t>G029</t>
  </si>
  <si>
    <t>Ncs174</t>
  </si>
  <si>
    <t>G028</t>
  </si>
  <si>
    <t>Ncs175</t>
  </si>
  <si>
    <t>G030</t>
  </si>
  <si>
    <t>Ncs176</t>
  </si>
  <si>
    <t>G031</t>
  </si>
  <si>
    <t>Ncs177</t>
  </si>
  <si>
    <t>G032</t>
  </si>
  <si>
    <t>Ncs178</t>
  </si>
  <si>
    <t>G049</t>
  </si>
  <si>
    <t>Ncs180</t>
  </si>
  <si>
    <t>G003</t>
  </si>
  <si>
    <t>Ncs181</t>
  </si>
  <si>
    <t>G114</t>
  </si>
  <si>
    <t>Ncs182</t>
  </si>
  <si>
    <t>G113</t>
  </si>
  <si>
    <t>Ncs183</t>
  </si>
  <si>
    <t>G041</t>
  </si>
  <si>
    <t>Ncs184</t>
  </si>
  <si>
    <t>G040</t>
  </si>
  <si>
    <t>Ncs186</t>
  </si>
  <si>
    <t>G145</t>
  </si>
  <si>
    <t>Ncs188</t>
  </si>
  <si>
    <t>G144</t>
  </si>
  <si>
    <t>Ncs190</t>
  </si>
  <si>
    <t>G143</t>
  </si>
  <si>
    <t>Ncs192</t>
  </si>
  <si>
    <t>G088</t>
  </si>
  <si>
    <t>Ncs195</t>
  </si>
  <si>
    <t>G136</t>
  </si>
  <si>
    <t>Ncs196</t>
  </si>
  <si>
    <t>G137</t>
  </si>
  <si>
    <t>Ncs198</t>
  </si>
  <si>
    <t>G146</t>
  </si>
  <si>
    <t>volcanic glass in hyaloclastite</t>
  </si>
  <si>
    <t>Ncs199b</t>
  </si>
  <si>
    <t>Ncs200</t>
  </si>
  <si>
    <t>G141</t>
  </si>
  <si>
    <t>Ncs201</t>
  </si>
  <si>
    <t>G139</t>
  </si>
  <si>
    <t>Ncs203</t>
  </si>
  <si>
    <t>G026</t>
  </si>
  <si>
    <t>Ncs204</t>
  </si>
  <si>
    <t>G027</t>
  </si>
  <si>
    <t>Ncs210</t>
  </si>
  <si>
    <t>G148</t>
  </si>
  <si>
    <t>Ncs211</t>
  </si>
  <si>
    <t>G147</t>
  </si>
  <si>
    <t>sec. 31 T18N R19E</t>
  </si>
  <si>
    <t>Ncs213v2</t>
  </si>
  <si>
    <t>G164</t>
  </si>
  <si>
    <t>Ncs213v3</t>
  </si>
  <si>
    <t>G165</t>
  </si>
  <si>
    <t>Ncs214</t>
  </si>
  <si>
    <t>G069</t>
  </si>
  <si>
    <t>G009</t>
  </si>
  <si>
    <t>Ncs217</t>
  </si>
  <si>
    <t>Ncs218</t>
  </si>
  <si>
    <t>G008</t>
  </si>
  <si>
    <t>Ncs219</t>
  </si>
  <si>
    <t>G007</t>
  </si>
  <si>
    <t>sec. 1 T18N R19E</t>
  </si>
  <si>
    <t>Ncs220</t>
  </si>
  <si>
    <t>sec. 12 T18N R19E</t>
  </si>
  <si>
    <t>Ncs221</t>
  </si>
  <si>
    <t>Ncs222</t>
  </si>
  <si>
    <t>Ncs226</t>
  </si>
  <si>
    <t>G161</t>
  </si>
  <si>
    <t>aphanitic basalt (bx)</t>
  </si>
  <si>
    <t>G162</t>
  </si>
  <si>
    <t>Ncs227</t>
  </si>
  <si>
    <t>Notes: physical volcanology abbreviations in Sample Material column include colonnade (co), entablature (en), platy colonnade (pl), vesicular top (ves), autobreccia (bx)</t>
  </si>
  <si>
    <t>Ncs228</t>
  </si>
  <si>
    <t>G163</t>
  </si>
  <si>
    <t>Ncs231</t>
  </si>
  <si>
    <t>G159</t>
  </si>
  <si>
    <t>Rca184_R</t>
  </si>
  <si>
    <t>Ncs053_R</t>
  </si>
  <si>
    <t>Ncg101_R</t>
  </si>
  <si>
    <t>XRF</t>
  </si>
  <si>
    <t>Normalized Trace Elements (ppm): elements are normalized on a volatile-free basis, with total Fe expressed as FeO.</t>
  </si>
  <si>
    <t>BCR-2</t>
  </si>
  <si>
    <t>Ncs018_R</t>
  </si>
  <si>
    <t>Ncs117_R</t>
  </si>
  <si>
    <t>Ncs155_R</t>
  </si>
  <si>
    <t>Ncs181_R</t>
  </si>
  <si>
    <t>internal lab standard</t>
  </si>
  <si>
    <t>Ncs018®</t>
  </si>
  <si>
    <t>Ncs117®</t>
  </si>
  <si>
    <t>Ncs155®</t>
  </si>
  <si>
    <t>Ncs181®</t>
  </si>
  <si>
    <t>USGS AGV-2</t>
  </si>
  <si>
    <t>USGSCRM AGV-2</t>
  </si>
  <si>
    <t>USGS BCR-2</t>
  </si>
  <si>
    <t>USGSCRM BCR-2</t>
  </si>
  <si>
    <t>USGS GSP-2</t>
  </si>
  <si>
    <t>USGSCRM GSP-2</t>
  </si>
  <si>
    <t>Mv(wf)</t>
  </si>
  <si>
    <t>Notes:</t>
  </si>
  <si>
    <r>
      <rPr>
        <u/>
        <sz val="11"/>
        <color theme="1"/>
        <rFont val="Calibri"/>
        <family val="2"/>
        <scheme val="minor"/>
      </rPr>
      <t xml:space="preserve">underlined </t>
    </r>
    <r>
      <rPr>
        <sz val="11"/>
        <color theme="1"/>
        <rFont val="Calibri"/>
        <family val="2"/>
        <scheme val="minor"/>
      </rPr>
      <t>denotes Round 2 ICPMS results. No instrument repairs or breakdowns occurred, unlike XRF (see Table DS01a notes)</t>
    </r>
  </si>
  <si>
    <t>Duplicates of internal laboratory standards</t>
  </si>
  <si>
    <r>
      <rPr>
        <u/>
        <sz val="11"/>
        <color theme="1"/>
        <rFont val="Calibri"/>
        <family val="2"/>
        <scheme val="minor"/>
      </rPr>
      <t>Underlined</t>
    </r>
    <r>
      <rPr>
        <sz val="11"/>
        <color theme="1"/>
        <rFont val="Calibri"/>
        <family val="2"/>
        <scheme val="minor"/>
      </rPr>
      <t xml:space="preserve"> samples denote Round 2 XRF results from WSU AFTER replacement and calibration of instrument components (X-ray tube.)</t>
    </r>
  </si>
  <si>
    <r>
      <t>Table DS01a.</t>
    </r>
    <r>
      <rPr>
        <sz val="11"/>
        <color indexed="8"/>
        <rFont val="Calibri"/>
        <family val="2"/>
      </rPr>
      <t xml:space="preserve"> Whole rock MAJOR element geochemical data (XRF) run at the Peter Hooper GeoAnalytical Lab of Washington State University, Pullman, WA. (batches ANS2181 and </t>
    </r>
    <r>
      <rPr>
        <u/>
        <sz val="11"/>
        <color indexed="8"/>
        <rFont val="Calibri"/>
        <family val="2"/>
      </rPr>
      <t>ANS2232</t>
    </r>
    <r>
      <rPr>
        <sz val="11"/>
        <color indexed="8"/>
        <rFont val="Calibri"/>
        <family val="2"/>
      </rPr>
      <t>)</t>
    </r>
  </si>
  <si>
    <r>
      <t>Table DS01b.</t>
    </r>
    <r>
      <rPr>
        <sz val="11"/>
        <color indexed="8"/>
        <rFont val="Calibri"/>
        <family val="2"/>
      </rPr>
      <t xml:space="preserve"> Whole rock TRACE element geochemical data (ICPMS) run at the Peter Hooper GeoAnalytical Lab of Washington State University, Pullman, WA. (Batches ANS2181 and ANS2232)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</si>
</sst>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000;[Red]0.0000"/>
    <numFmt numFmtId="165" formatCode="0.0;[Red]0.0"/>
    <numFmt numFmtId="166" formatCode="0;[Red]0"/>
    <numFmt numFmtId="167" formatCode="0.00;[Red]0.00"/>
    <numFmt numFmtId="168" formatCode="0.0"/>
    <numFmt numFmtId="169" formatCode="0.000"/>
    <numFmt numFmtId="170" formatCode="0.00\ "/>
    <numFmt numFmtId="171" formatCode="0\ \ "/>
    <numFmt numFmtId="172" formatCode="0.00\ \ "/>
    <numFmt numFmtId="173" formatCode="0.0\ \ "/>
    <numFmt numFmtId="174" formatCode="0.000000"/>
  </numFmts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Helvetica"/>
      <family val="2"/>
    </font>
    <font>
      <sz val="10"/>
      <name val="Courier"/>
      <family val="1"/>
    </font>
    <font>
      <sz val="9"/>
      <name val="Helvetica"/>
      <family val="2"/>
    </font>
    <font>
      <b/>
      <sz val="10"/>
      <name val="Courier"/>
      <family val="1"/>
    </font>
    <font>
      <b/>
      <sz val="9"/>
      <name val="Helvetica"/>
    </font>
    <font>
      <sz val="9"/>
      <name val="Helvetica"/>
    </font>
    <font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7"/>
      <name val="Helvetica"/>
      <family val="2"/>
    </font>
    <font>
      <b/>
      <u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1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6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71">
    <xf numFmtId="0" fontId="0" fillId="0" borderId="0" xfId="0"/>
    <xf numFmtId="164" fontId="2" fillId="0" borderId="7" xfId="0" applyNumberFormat="1" applyFont="1" applyFill="1" applyBorder="1" applyAlignment="1"/>
    <xf numFmtId="0" fontId="2" fillId="0" borderId="0" xfId="0" applyFont="1" applyFill="1"/>
    <xf numFmtId="0" fontId="2" fillId="2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3" borderId="13" xfId="0" applyNumberFormat="1" applyFont="1" applyFill="1" applyBorder="1" applyAlignment="1">
      <alignment horizontal="center" vertical="center" wrapText="1"/>
    </xf>
    <xf numFmtId="165" fontId="2" fillId="0" borderId="1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2" borderId="16" xfId="0" applyFont="1" applyFill="1" applyBorder="1"/>
    <xf numFmtId="0" fontId="2" fillId="0" borderId="16" xfId="0" applyFont="1" applyFill="1" applyBorder="1" applyAlignment="1">
      <alignment horizontal="center"/>
    </xf>
    <xf numFmtId="166" fontId="2" fillId="0" borderId="16" xfId="0" applyNumberFormat="1" applyFont="1" applyFill="1" applyBorder="1"/>
    <xf numFmtId="165" fontId="2" fillId="0" borderId="17" xfId="0" applyNumberFormat="1" applyFont="1" applyFill="1" applyBorder="1"/>
    <xf numFmtId="164" fontId="2" fillId="0" borderId="16" xfId="0" applyNumberFormat="1" applyFont="1" applyFill="1" applyBorder="1"/>
    <xf numFmtId="164" fontId="2" fillId="0" borderId="0" xfId="0" applyNumberFormat="1" applyFont="1" applyFill="1" applyBorder="1"/>
    <xf numFmtId="164" fontId="2" fillId="0" borderId="17" xfId="0" applyNumberFormat="1" applyFont="1" applyFill="1" applyBorder="1"/>
    <xf numFmtId="165" fontId="2" fillId="0" borderId="16" xfId="0" applyNumberFormat="1" applyFont="1" applyFill="1" applyBorder="1"/>
    <xf numFmtId="165" fontId="2" fillId="0" borderId="0" xfId="0" applyNumberFormat="1" applyFont="1" applyFill="1" applyBorder="1"/>
    <xf numFmtId="167" fontId="1" fillId="3" borderId="0" xfId="0" applyNumberFormat="1" applyFont="1" applyFill="1" applyBorder="1"/>
    <xf numFmtId="165" fontId="2" fillId="3" borderId="0" xfId="0" applyNumberFormat="1" applyFont="1" applyFill="1" applyBorder="1"/>
    <xf numFmtId="0" fontId="0" fillId="2" borderId="0" xfId="0" applyFill="1"/>
    <xf numFmtId="0" fontId="0" fillId="0" borderId="0" xfId="0" applyAlignment="1">
      <alignment horizontal="center"/>
    </xf>
    <xf numFmtId="166" fontId="0" fillId="0" borderId="0" xfId="0" applyNumberFormat="1"/>
    <xf numFmtId="164" fontId="0" fillId="0" borderId="0" xfId="0" applyNumberFormat="1"/>
    <xf numFmtId="165" fontId="0" fillId="0" borderId="0" xfId="0" applyNumberFormat="1"/>
    <xf numFmtId="165" fontId="0" fillId="3" borderId="0" xfId="0" applyNumberFormat="1" applyFill="1"/>
    <xf numFmtId="0" fontId="0" fillId="4" borderId="16" xfId="0" applyFill="1" applyBorder="1" applyAlignment="1">
      <alignment horizontal="center"/>
    </xf>
    <xf numFmtId="166" fontId="0" fillId="4" borderId="16" xfId="0" applyNumberFormat="1" applyFill="1" applyBorder="1"/>
    <xf numFmtId="0" fontId="0" fillId="4" borderId="17" xfId="0" applyFill="1" applyBorder="1"/>
    <xf numFmtId="164" fontId="0" fillId="4" borderId="16" xfId="0" applyNumberFormat="1" applyFill="1" applyBorder="1"/>
    <xf numFmtId="164" fontId="0" fillId="4" borderId="0" xfId="0" applyNumberFormat="1" applyFill="1" applyBorder="1"/>
    <xf numFmtId="164" fontId="0" fillId="4" borderId="17" xfId="0" applyNumberFormat="1" applyFill="1" applyBorder="1"/>
    <xf numFmtId="165" fontId="0" fillId="4" borderId="16" xfId="0" applyNumberFormat="1" applyFill="1" applyBorder="1"/>
    <xf numFmtId="165" fontId="0" fillId="4" borderId="0" xfId="0" applyNumberFormat="1" applyFill="1" applyBorder="1"/>
    <xf numFmtId="165" fontId="0" fillId="3" borderId="0" xfId="0" applyNumberFormat="1" applyFill="1" applyBorder="1"/>
    <xf numFmtId="165" fontId="0" fillId="4" borderId="17" xfId="0" applyNumberFormat="1" applyFill="1" applyBorder="1"/>
    <xf numFmtId="0" fontId="0" fillId="4" borderId="0" xfId="0" applyFill="1"/>
    <xf numFmtId="0" fontId="0" fillId="0" borderId="0" xfId="0" applyFill="1"/>
    <xf numFmtId="167" fontId="5" fillId="3" borderId="0" xfId="0" applyNumberFormat="1" applyFont="1" applyFill="1" applyBorder="1"/>
    <xf numFmtId="0" fontId="7" fillId="5" borderId="19" xfId="0" applyFont="1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7" fillId="5" borderId="25" xfId="0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7" fillId="5" borderId="27" xfId="0" applyFont="1" applyFill="1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7" borderId="28" xfId="0" applyFill="1" applyBorder="1" applyAlignment="1">
      <alignment horizontal="center"/>
    </xf>
    <xf numFmtId="0" fontId="7" fillId="5" borderId="24" xfId="0" applyFont="1" applyFill="1" applyBorder="1" applyAlignment="1">
      <alignment horizontal="center"/>
    </xf>
    <xf numFmtId="0" fontId="7" fillId="0" borderId="11" xfId="0" applyFont="1" applyBorder="1" applyAlignment="1"/>
    <xf numFmtId="0" fontId="7" fillId="0" borderId="13" xfId="0" applyFont="1" applyBorder="1" applyAlignment="1"/>
    <xf numFmtId="171" fontId="9" fillId="0" borderId="0" xfId="0" applyNumberFormat="1" applyFont="1"/>
    <xf numFmtId="170" fontId="9" fillId="0" borderId="18" xfId="0" applyNumberFormat="1" applyFont="1" applyBorder="1"/>
    <xf numFmtId="169" fontId="9" fillId="0" borderId="18" xfId="0" applyNumberFormat="1" applyFont="1" applyBorder="1"/>
    <xf numFmtId="170" fontId="9" fillId="0" borderId="29" xfId="0" applyNumberFormat="1" applyFont="1" applyBorder="1"/>
    <xf numFmtId="170" fontId="9" fillId="0" borderId="30" xfId="0" applyNumberFormat="1" applyFont="1" applyBorder="1"/>
    <xf numFmtId="169" fontId="9" fillId="0" borderId="30" xfId="0" applyNumberFormat="1" applyFont="1" applyBorder="1"/>
    <xf numFmtId="170" fontId="9" fillId="0" borderId="32" xfId="0" applyNumberFormat="1" applyFont="1" applyBorder="1"/>
    <xf numFmtId="170" fontId="9" fillId="0" borderId="22" xfId="0" applyNumberFormat="1" applyFont="1" applyBorder="1"/>
    <xf numFmtId="170" fontId="9" fillId="0" borderId="23" xfId="0" applyNumberFormat="1" applyFont="1" applyBorder="1"/>
    <xf numFmtId="170" fontId="9" fillId="0" borderId="35" xfId="0" applyNumberFormat="1" applyFont="1" applyBorder="1"/>
    <xf numFmtId="170" fontId="9" fillId="0" borderId="36" xfId="0" applyNumberFormat="1" applyFont="1" applyBorder="1"/>
    <xf numFmtId="169" fontId="9" fillId="0" borderId="36" xfId="0" applyNumberFormat="1" applyFont="1" applyBorder="1"/>
    <xf numFmtId="170" fontId="9" fillId="0" borderId="37" xfId="0" applyNumberFormat="1" applyFont="1" applyBorder="1"/>
    <xf numFmtId="170" fontId="9" fillId="0" borderId="38" xfId="0" applyNumberFormat="1" applyFont="1" applyBorder="1"/>
    <xf numFmtId="170" fontId="9" fillId="0" borderId="39" xfId="0" applyNumberFormat="1" applyFont="1" applyBorder="1"/>
    <xf numFmtId="170" fontId="9" fillId="0" borderId="40" xfId="0" applyNumberFormat="1" applyFont="1" applyBorder="1"/>
    <xf numFmtId="0" fontId="2" fillId="0" borderId="27" xfId="0" applyFont="1" applyBorder="1" applyAlignment="1">
      <alignment horizontal="center" vertical="center"/>
    </xf>
    <xf numFmtId="0" fontId="0" fillId="0" borderId="0" xfId="0" applyFont="1"/>
    <xf numFmtId="0" fontId="1" fillId="2" borderId="0" xfId="0" applyFont="1" applyFill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/>
    <xf numFmtId="0" fontId="7" fillId="2" borderId="0" xfId="0" applyFont="1" applyFill="1"/>
    <xf numFmtId="169" fontId="9" fillId="8" borderId="0" xfId="0" applyNumberFormat="1" applyFont="1" applyFill="1" applyBorder="1"/>
    <xf numFmtId="170" fontId="9" fillId="8" borderId="0" xfId="0" applyNumberFormat="1" applyFont="1" applyFill="1" applyBorder="1"/>
    <xf numFmtId="170" fontId="9" fillId="8" borderId="17" xfId="0" applyNumberFormat="1" applyFont="1" applyFill="1" applyBorder="1"/>
    <xf numFmtId="171" fontId="9" fillId="8" borderId="0" xfId="0" applyNumberFormat="1" applyFont="1" applyFill="1"/>
    <xf numFmtId="0" fontId="0" fillId="8" borderId="0" xfId="0" applyFill="1"/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1" fontId="10" fillId="0" borderId="18" xfId="0" applyNumberFormat="1" applyFont="1" applyBorder="1" applyAlignment="1">
      <alignment horizontal="center"/>
    </xf>
    <xf numFmtId="174" fontId="10" fillId="0" borderId="18" xfId="0" applyNumberFormat="1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174" fontId="13" fillId="0" borderId="30" xfId="0" applyNumberFormat="1" applyFont="1" applyBorder="1" applyAlignment="1">
      <alignment horizontal="center"/>
    </xf>
    <xf numFmtId="1" fontId="10" fillId="0" borderId="30" xfId="0" applyNumberFormat="1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174" fontId="0" fillId="0" borderId="0" xfId="0" applyNumberFormat="1"/>
    <xf numFmtId="0" fontId="2" fillId="0" borderId="18" xfId="0" applyFont="1" applyFill="1" applyBorder="1" applyAlignment="1">
      <alignment horizontal="center" vertical="center"/>
    </xf>
    <xf numFmtId="0" fontId="0" fillId="0" borderId="41" xfId="0" applyFont="1" applyFill="1" applyBorder="1" applyAlignment="1">
      <alignment horizontal="left"/>
    </xf>
    <xf numFmtId="0" fontId="2" fillId="0" borderId="0" xfId="0" applyFont="1"/>
    <xf numFmtId="0" fontId="12" fillId="0" borderId="18" xfId="0" applyFont="1" applyBorder="1" applyAlignment="1">
      <alignment horizontal="center"/>
    </xf>
    <xf numFmtId="174" fontId="0" fillId="0" borderId="18" xfId="0" applyNumberFormat="1" applyBorder="1"/>
    <xf numFmtId="174" fontId="0" fillId="0" borderId="18" xfId="0" applyNumberFormat="1" applyFill="1" applyBorder="1"/>
    <xf numFmtId="174" fontId="0" fillId="0" borderId="30" xfId="0" applyNumberFormat="1" applyBorder="1"/>
    <xf numFmtId="0" fontId="2" fillId="0" borderId="36" xfId="0" applyFont="1" applyFill="1" applyBorder="1" applyAlignment="1">
      <alignment horizontal="center" vertical="center"/>
    </xf>
    <xf numFmtId="174" fontId="0" fillId="0" borderId="36" xfId="0" applyNumberFormat="1" applyBorder="1"/>
    <xf numFmtId="0" fontId="8" fillId="8" borderId="1" xfId="0" applyFont="1" applyFill="1" applyBorder="1" applyAlignment="1">
      <alignment horizontal="center"/>
    </xf>
    <xf numFmtId="174" fontId="10" fillId="0" borderId="30" xfId="0" applyNumberFormat="1" applyFont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0" borderId="0" xfId="0" applyFill="1" applyAlignment="1">
      <alignment vertical="center"/>
    </xf>
    <xf numFmtId="0" fontId="8" fillId="9" borderId="18" xfId="0" applyFont="1" applyFill="1" applyBorder="1" applyAlignment="1">
      <alignment horizontal="center"/>
    </xf>
    <xf numFmtId="168" fontId="9" fillId="0" borderId="18" xfId="0" applyNumberFormat="1" applyFont="1" applyBorder="1"/>
    <xf numFmtId="171" fontId="8" fillId="0" borderId="18" xfId="0" applyNumberFormat="1" applyFont="1" applyBorder="1" applyAlignment="1">
      <alignment horizontal="center"/>
    </xf>
    <xf numFmtId="0" fontId="8" fillId="9" borderId="23" xfId="0" applyFont="1" applyFill="1" applyBorder="1" applyAlignment="1">
      <alignment horizontal="center"/>
    </xf>
    <xf numFmtId="168" fontId="9" fillId="0" borderId="22" xfId="0" applyNumberFormat="1" applyFont="1" applyBorder="1"/>
    <xf numFmtId="172" fontId="8" fillId="0" borderId="23" xfId="0" applyNumberFormat="1" applyFont="1" applyBorder="1" applyAlignment="1">
      <alignment horizontal="center"/>
    </xf>
    <xf numFmtId="168" fontId="9" fillId="0" borderId="35" xfId="0" applyNumberFormat="1" applyFont="1" applyBorder="1"/>
    <xf numFmtId="168" fontId="9" fillId="0" borderId="36" xfId="0" applyNumberFormat="1" applyFont="1" applyBorder="1"/>
    <xf numFmtId="171" fontId="8" fillId="0" borderId="36" xfId="0" applyNumberFormat="1" applyFont="1" applyBorder="1" applyAlignment="1">
      <alignment horizontal="center"/>
    </xf>
    <xf numFmtId="172" fontId="8" fillId="0" borderId="37" xfId="0" applyNumberFormat="1" applyFont="1" applyBorder="1" applyAlignment="1">
      <alignment horizontal="center"/>
    </xf>
    <xf numFmtId="168" fontId="9" fillId="0" borderId="26" xfId="0" applyNumberFormat="1" applyFont="1" applyBorder="1"/>
    <xf numFmtId="168" fontId="9" fillId="0" borderId="27" xfId="0" applyNumberFormat="1" applyFont="1" applyBorder="1"/>
    <xf numFmtId="171" fontId="8" fillId="0" borderId="27" xfId="0" applyNumberFormat="1" applyFont="1" applyBorder="1" applyAlignment="1">
      <alignment horizontal="center"/>
    </xf>
    <xf numFmtId="172" fontId="8" fillId="0" borderId="28" xfId="0" applyNumberFormat="1" applyFont="1" applyBorder="1" applyAlignment="1">
      <alignment horizontal="center"/>
    </xf>
    <xf numFmtId="171" fontId="9" fillId="0" borderId="18" xfId="0" applyNumberFormat="1" applyFont="1" applyBorder="1" applyAlignment="1">
      <alignment horizontal="right"/>
    </xf>
    <xf numFmtId="168" fontId="9" fillId="0" borderId="18" xfId="0" applyNumberFormat="1" applyFont="1" applyBorder="1" applyAlignment="1">
      <alignment horizontal="right"/>
    </xf>
    <xf numFmtId="170" fontId="9" fillId="0" borderId="18" xfId="0" applyNumberFormat="1" applyFont="1" applyBorder="1" applyAlignment="1">
      <alignment horizontal="right"/>
    </xf>
    <xf numFmtId="173" fontId="9" fillId="0" borderId="18" xfId="0" applyNumberFormat="1" applyFont="1" applyBorder="1" applyAlignment="1">
      <alignment horizontal="right"/>
    </xf>
    <xf numFmtId="171" fontId="11" fillId="0" borderId="18" xfId="0" applyNumberFormat="1" applyFont="1" applyBorder="1" applyAlignment="1">
      <alignment horizontal="right"/>
    </xf>
    <xf numFmtId="171" fontId="9" fillId="0" borderId="22" xfId="0" applyNumberFormat="1" applyFont="1" applyBorder="1" applyAlignment="1">
      <alignment horizontal="right"/>
    </xf>
    <xf numFmtId="170" fontId="9" fillId="0" borderId="23" xfId="0" applyNumberFormat="1" applyFont="1" applyBorder="1" applyAlignment="1">
      <alignment horizontal="right"/>
    </xf>
    <xf numFmtId="171" fontId="9" fillId="0" borderId="35" xfId="0" applyNumberFormat="1" applyFont="1" applyBorder="1" applyAlignment="1">
      <alignment horizontal="right"/>
    </xf>
    <xf numFmtId="171" fontId="9" fillId="0" borderId="36" xfId="0" applyNumberFormat="1" applyFont="1" applyBorder="1" applyAlignment="1">
      <alignment horizontal="right"/>
    </xf>
    <xf numFmtId="170" fontId="9" fillId="0" borderId="36" xfId="0" applyNumberFormat="1" applyFont="1" applyBorder="1" applyAlignment="1">
      <alignment horizontal="right"/>
    </xf>
    <xf numFmtId="170" fontId="9" fillId="0" borderId="37" xfId="0" applyNumberFormat="1" applyFont="1" applyBorder="1" applyAlignment="1">
      <alignment horizontal="right"/>
    </xf>
    <xf numFmtId="171" fontId="9" fillId="0" borderId="26" xfId="0" applyNumberFormat="1" applyFont="1" applyBorder="1" applyAlignment="1">
      <alignment horizontal="right"/>
    </xf>
    <xf numFmtId="171" fontId="9" fillId="0" borderId="27" xfId="0" applyNumberFormat="1" applyFont="1" applyBorder="1" applyAlignment="1">
      <alignment horizontal="right"/>
    </xf>
    <xf numFmtId="168" fontId="9" fillId="0" borderId="27" xfId="0" applyNumberFormat="1" applyFont="1" applyBorder="1" applyAlignment="1">
      <alignment horizontal="right"/>
    </xf>
    <xf numFmtId="170" fontId="9" fillId="0" borderId="27" xfId="0" applyNumberFormat="1" applyFont="1" applyBorder="1" applyAlignment="1">
      <alignment horizontal="right"/>
    </xf>
    <xf numFmtId="170" fontId="9" fillId="0" borderId="28" xfId="0" applyNumberFormat="1" applyFont="1" applyBorder="1" applyAlignment="1">
      <alignment horizontal="right"/>
    </xf>
    <xf numFmtId="171" fontId="8" fillId="9" borderId="22" xfId="0" applyNumberFormat="1" applyFont="1" applyFill="1" applyBorder="1" applyAlignment="1">
      <alignment horizontal="center"/>
    </xf>
    <xf numFmtId="168" fontId="8" fillId="9" borderId="18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0" fillId="0" borderId="35" xfId="0" applyBorder="1"/>
    <xf numFmtId="2" fontId="0" fillId="0" borderId="36" xfId="0" applyNumberFormat="1" applyFill="1" applyBorder="1"/>
    <xf numFmtId="0" fontId="0" fillId="0" borderId="36" xfId="0" applyBorder="1"/>
    <xf numFmtId="2" fontId="7" fillId="0" borderId="18" xfId="0" applyNumberFormat="1" applyFont="1" applyBorder="1" applyAlignment="1">
      <alignment horizontal="center"/>
    </xf>
    <xf numFmtId="174" fontId="0" fillId="0" borderId="27" xfId="0" applyNumberFormat="1" applyBorder="1"/>
    <xf numFmtId="0" fontId="0" fillId="0" borderId="18" xfId="0" applyFill="1" applyBorder="1"/>
    <xf numFmtId="0" fontId="2" fillId="0" borderId="18" xfId="0" applyFont="1" applyBorder="1"/>
    <xf numFmtId="0" fontId="2" fillId="0" borderId="18" xfId="0" applyFont="1" applyFill="1" applyBorder="1"/>
    <xf numFmtId="0" fontId="16" fillId="0" borderId="18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171" fontId="9" fillId="0" borderId="30" xfId="0" applyNumberFormat="1" applyFont="1" applyBorder="1" applyAlignment="1">
      <alignment horizontal="right"/>
    </xf>
    <xf numFmtId="168" fontId="9" fillId="0" borderId="30" xfId="0" applyNumberFormat="1" applyFont="1" applyBorder="1" applyAlignment="1">
      <alignment horizontal="right"/>
    </xf>
    <xf numFmtId="170" fontId="9" fillId="0" borderId="30" xfId="0" applyNumberFormat="1" applyFont="1" applyBorder="1" applyAlignment="1">
      <alignment horizontal="right"/>
    </xf>
    <xf numFmtId="168" fontId="9" fillId="0" borderId="30" xfId="0" applyNumberFormat="1" applyFont="1" applyBorder="1"/>
    <xf numFmtId="171" fontId="8" fillId="0" borderId="30" xfId="0" applyNumberFormat="1" applyFont="1" applyBorder="1" applyAlignment="1">
      <alignment horizontal="center"/>
    </xf>
    <xf numFmtId="172" fontId="8" fillId="0" borderId="32" xfId="0" applyNumberFormat="1" applyFont="1" applyBorder="1" applyAlignment="1">
      <alignment horizontal="center"/>
    </xf>
    <xf numFmtId="168" fontId="9" fillId="0" borderId="36" xfId="0" applyNumberFormat="1" applyFont="1" applyBorder="1" applyAlignment="1">
      <alignment horizontal="right"/>
    </xf>
    <xf numFmtId="0" fontId="0" fillId="0" borderId="0" xfId="0" applyBorder="1"/>
    <xf numFmtId="171" fontId="9" fillId="0" borderId="0" xfId="0" applyNumberFormat="1" applyFont="1" applyBorder="1"/>
    <xf numFmtId="171" fontId="9" fillId="0" borderId="29" xfId="0" applyNumberFormat="1" applyFont="1" applyBorder="1" applyAlignment="1">
      <alignment horizontal="right"/>
    </xf>
    <xf numFmtId="170" fontId="9" fillId="0" borderId="31" xfId="0" applyNumberFormat="1" applyFont="1" applyBorder="1" applyAlignment="1">
      <alignment horizontal="right"/>
    </xf>
    <xf numFmtId="170" fontId="9" fillId="0" borderId="19" xfId="0" applyNumberFormat="1" applyFont="1" applyBorder="1" applyAlignment="1">
      <alignment horizontal="right"/>
    </xf>
    <xf numFmtId="170" fontId="9" fillId="0" borderId="45" xfId="0" applyNumberFormat="1" applyFont="1" applyBorder="1" applyAlignment="1">
      <alignment horizontal="right"/>
    </xf>
    <xf numFmtId="168" fontId="9" fillId="0" borderId="29" xfId="0" applyNumberFormat="1" applyFont="1" applyBorder="1"/>
    <xf numFmtId="0" fontId="17" fillId="0" borderId="26" xfId="0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22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7" fillId="0" borderId="41" xfId="0" applyFont="1" applyFill="1" applyBorder="1" applyAlignment="1">
      <alignment horizontal="center"/>
    </xf>
    <xf numFmtId="171" fontId="9" fillId="8" borderId="0" xfId="0" applyNumberFormat="1" applyFont="1" applyFill="1" applyBorder="1" applyAlignment="1">
      <alignment horizontal="right"/>
    </xf>
    <xf numFmtId="168" fontId="9" fillId="8" borderId="0" xfId="0" applyNumberFormat="1" applyFont="1" applyFill="1" applyBorder="1" applyAlignment="1">
      <alignment horizontal="right"/>
    </xf>
    <xf numFmtId="170" fontId="9" fillId="8" borderId="0" xfId="0" applyNumberFormat="1" applyFont="1" applyFill="1" applyBorder="1" applyAlignment="1">
      <alignment horizontal="right"/>
    </xf>
    <xf numFmtId="168" fontId="9" fillId="8" borderId="0" xfId="0" applyNumberFormat="1" applyFont="1" applyFill="1" applyBorder="1"/>
    <xf numFmtId="15" fontId="10" fillId="8" borderId="46" xfId="0" applyNumberFormat="1" applyFont="1" applyFill="1" applyBorder="1" applyAlignment="1">
      <alignment horizontal="center"/>
    </xf>
    <xf numFmtId="174" fontId="10" fillId="8" borderId="46" xfId="0" applyNumberFormat="1" applyFont="1" applyFill="1" applyBorder="1" applyAlignment="1">
      <alignment horizontal="center"/>
    </xf>
    <xf numFmtId="1" fontId="10" fillId="8" borderId="46" xfId="0" applyNumberFormat="1" applyFont="1" applyFill="1" applyBorder="1" applyAlignment="1">
      <alignment horizontal="center"/>
    </xf>
    <xf numFmtId="171" fontId="9" fillId="8" borderId="46" xfId="0" applyNumberFormat="1" applyFont="1" applyFill="1" applyBorder="1" applyAlignment="1">
      <alignment horizontal="right"/>
    </xf>
    <xf numFmtId="170" fontId="9" fillId="8" borderId="46" xfId="0" applyNumberFormat="1" applyFont="1" applyFill="1" applyBorder="1" applyAlignment="1">
      <alignment horizontal="right"/>
    </xf>
    <xf numFmtId="168" fontId="9" fillId="8" borderId="46" xfId="0" applyNumberFormat="1" applyFont="1" applyFill="1" applyBorder="1"/>
    <xf numFmtId="171" fontId="8" fillId="8" borderId="46" xfId="0" applyNumberFormat="1" applyFont="1" applyFill="1" applyBorder="1" applyAlignment="1">
      <alignment horizontal="center"/>
    </xf>
    <xf numFmtId="0" fontId="0" fillId="8" borderId="46" xfId="0" applyFill="1" applyBorder="1"/>
    <xf numFmtId="0" fontId="8" fillId="8" borderId="5" xfId="0" applyFont="1" applyFill="1" applyBorder="1" applyAlignment="1">
      <alignment horizontal="left"/>
    </xf>
    <xf numFmtId="0" fontId="8" fillId="8" borderId="6" xfId="0" applyFont="1" applyFill="1" applyBorder="1" applyAlignment="1">
      <alignment horizontal="center"/>
    </xf>
    <xf numFmtId="15" fontId="10" fillId="8" borderId="6" xfId="0" applyNumberFormat="1" applyFont="1" applyFill="1" applyBorder="1" applyAlignment="1">
      <alignment horizontal="center"/>
    </xf>
    <xf numFmtId="174" fontId="10" fillId="8" borderId="6" xfId="0" applyNumberFormat="1" applyFont="1" applyFill="1" applyBorder="1" applyAlignment="1">
      <alignment horizontal="center"/>
    </xf>
    <xf numFmtId="1" fontId="10" fillId="8" borderId="6" xfId="0" applyNumberFormat="1" applyFont="1" applyFill="1" applyBorder="1" applyAlignment="1">
      <alignment horizontal="center"/>
    </xf>
    <xf numFmtId="15" fontId="10" fillId="8" borderId="6" xfId="0" applyNumberFormat="1" applyFont="1" applyFill="1" applyBorder="1"/>
    <xf numFmtId="170" fontId="9" fillId="8" borderId="6" xfId="0" applyNumberFormat="1" applyFont="1" applyFill="1" applyBorder="1"/>
    <xf numFmtId="169" fontId="9" fillId="8" borderId="6" xfId="0" applyNumberFormat="1" applyFont="1" applyFill="1" applyBorder="1"/>
    <xf numFmtId="171" fontId="9" fillId="8" borderId="6" xfId="0" applyNumberFormat="1" applyFont="1" applyFill="1" applyBorder="1"/>
    <xf numFmtId="171" fontId="9" fillId="8" borderId="6" xfId="0" applyNumberFormat="1" applyFont="1" applyFill="1" applyBorder="1" applyAlignment="1">
      <alignment horizontal="right"/>
    </xf>
    <xf numFmtId="168" fontId="9" fillId="8" borderId="6" xfId="0" applyNumberFormat="1" applyFont="1" applyFill="1" applyBorder="1" applyAlignment="1">
      <alignment horizontal="right"/>
    </xf>
    <xf numFmtId="170" fontId="9" fillId="8" borderId="6" xfId="0" applyNumberFormat="1" applyFont="1" applyFill="1" applyBorder="1" applyAlignment="1">
      <alignment horizontal="right"/>
    </xf>
    <xf numFmtId="168" fontId="9" fillId="8" borderId="6" xfId="0" applyNumberFormat="1" applyFont="1" applyFill="1" applyBorder="1"/>
    <xf numFmtId="171" fontId="8" fillId="8" borderId="6" xfId="0" applyNumberFormat="1" applyFont="1" applyFill="1" applyBorder="1" applyAlignment="1">
      <alignment horizontal="center"/>
    </xf>
    <xf numFmtId="172" fontId="8" fillId="8" borderId="6" xfId="0" applyNumberFormat="1" applyFont="1" applyFill="1" applyBorder="1" applyAlignment="1">
      <alignment horizontal="center"/>
    </xf>
    <xf numFmtId="0" fontId="0" fillId="0" borderId="18" xfId="0" applyBorder="1"/>
    <xf numFmtId="170" fontId="11" fillId="0" borderId="18" xfId="0" applyNumberFormat="1" applyFont="1" applyBorder="1"/>
    <xf numFmtId="169" fontId="11" fillId="0" borderId="18" xfId="0" applyNumberFormat="1" applyFont="1" applyBorder="1"/>
    <xf numFmtId="168" fontId="11" fillId="0" borderId="18" xfId="0" applyNumberFormat="1" applyFont="1" applyBorder="1" applyAlignment="1">
      <alignment horizontal="right"/>
    </xf>
    <xf numFmtId="170" fontId="11" fillId="0" borderId="18" xfId="0" applyNumberFormat="1" applyFont="1" applyBorder="1" applyAlignment="1">
      <alignment horizontal="right"/>
    </xf>
    <xf numFmtId="168" fontId="11" fillId="0" borderId="18" xfId="0" applyNumberFormat="1" applyFont="1" applyBorder="1"/>
    <xf numFmtId="0" fontId="16" fillId="0" borderId="30" xfId="0" applyFont="1" applyBorder="1" applyAlignment="1">
      <alignment horizontal="center"/>
    </xf>
    <xf numFmtId="0" fontId="0" fillId="0" borderId="30" xfId="0" applyBorder="1"/>
    <xf numFmtId="170" fontId="11" fillId="0" borderId="30" xfId="0" applyNumberFormat="1" applyFont="1" applyBorder="1"/>
    <xf numFmtId="169" fontId="11" fillId="0" borderId="30" xfId="0" applyNumberFormat="1" applyFont="1" applyBorder="1"/>
    <xf numFmtId="171" fontId="11" fillId="0" borderId="30" xfId="0" applyNumberFormat="1" applyFont="1" applyBorder="1" applyAlignment="1">
      <alignment horizontal="right"/>
    </xf>
    <xf numFmtId="168" fontId="11" fillId="0" borderId="30" xfId="0" applyNumberFormat="1" applyFont="1" applyBorder="1" applyAlignment="1">
      <alignment horizontal="right"/>
    </xf>
    <xf numFmtId="170" fontId="11" fillId="0" borderId="30" xfId="0" applyNumberFormat="1" applyFont="1" applyBorder="1" applyAlignment="1">
      <alignment horizontal="right"/>
    </xf>
    <xf numFmtId="168" fontId="11" fillId="0" borderId="30" xfId="0" applyNumberFormat="1" applyFont="1" applyBorder="1"/>
    <xf numFmtId="168" fontId="11" fillId="0" borderId="29" xfId="0" applyNumberFormat="1" applyFont="1" applyBorder="1"/>
    <xf numFmtId="168" fontId="11" fillId="0" borderId="22" xfId="0" applyNumberFormat="1" applyFont="1" applyBorder="1"/>
    <xf numFmtId="171" fontId="11" fillId="0" borderId="29" xfId="0" applyNumberFormat="1" applyFont="1" applyBorder="1" applyAlignment="1">
      <alignment horizontal="right"/>
    </xf>
    <xf numFmtId="170" fontId="11" fillId="0" borderId="32" xfId="0" applyNumberFormat="1" applyFont="1" applyBorder="1" applyAlignment="1">
      <alignment horizontal="right"/>
    </xf>
    <xf numFmtId="171" fontId="11" fillId="0" borderId="22" xfId="0" applyNumberFormat="1" applyFont="1" applyBorder="1" applyAlignment="1">
      <alignment horizontal="right"/>
    </xf>
    <xf numFmtId="170" fontId="11" fillId="0" borderId="23" xfId="0" applyNumberFormat="1" applyFont="1" applyBorder="1" applyAlignment="1">
      <alignment horizontal="right"/>
    </xf>
    <xf numFmtId="171" fontId="11" fillId="0" borderId="47" xfId="0" applyNumberFormat="1" applyFont="1" applyBorder="1"/>
    <xf numFmtId="171" fontId="9" fillId="0" borderId="48" xfId="0" applyNumberFormat="1" applyFont="1" applyBorder="1"/>
    <xf numFmtId="171" fontId="11" fillId="0" borderId="48" xfId="0" applyNumberFormat="1" applyFont="1" applyBorder="1"/>
    <xf numFmtId="171" fontId="9" fillId="0" borderId="49" xfId="0" applyNumberFormat="1" applyFont="1" applyBorder="1"/>
    <xf numFmtId="170" fontId="11" fillId="0" borderId="32" xfId="0" applyNumberFormat="1" applyFont="1" applyBorder="1"/>
    <xf numFmtId="170" fontId="11" fillId="0" borderId="23" xfId="0" applyNumberFormat="1" applyFont="1" applyBorder="1"/>
    <xf numFmtId="15" fontId="10" fillId="0" borderId="31" xfId="0" applyNumberFormat="1" applyFont="1" applyBorder="1"/>
    <xf numFmtId="15" fontId="10" fillId="0" borderId="19" xfId="0" applyNumberFormat="1" applyFont="1" applyBorder="1"/>
    <xf numFmtId="15" fontId="10" fillId="0" borderId="45" xfId="0" applyNumberFormat="1" applyFont="1" applyBorder="1"/>
    <xf numFmtId="15" fontId="10" fillId="0" borderId="50" xfId="0" applyNumberFormat="1" applyFont="1" applyBorder="1"/>
    <xf numFmtId="15" fontId="10" fillId="0" borderId="19" xfId="0" applyNumberFormat="1" applyFont="1" applyFill="1" applyBorder="1"/>
    <xf numFmtId="174" fontId="0" fillId="0" borderId="27" xfId="0" applyNumberFormat="1" applyBorder="1" applyAlignment="1">
      <alignment horizontal="center"/>
    </xf>
    <xf numFmtId="0" fontId="2" fillId="0" borderId="27" xfId="0" applyFont="1" applyBorder="1" applyAlignment="1">
      <alignment horizontal="center"/>
    </xf>
    <xf numFmtId="174" fontId="0" fillId="0" borderId="18" xfId="0" applyNumberFormat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174" fontId="0" fillId="0" borderId="18" xfId="0" applyNumberForma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174" fontId="0" fillId="0" borderId="36" xfId="0" applyNumberForma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8" fillId="8" borderId="12" xfId="0" applyFont="1" applyFill="1" applyBorder="1" applyAlignment="1">
      <alignment horizontal="center"/>
    </xf>
    <xf numFmtId="15" fontId="10" fillId="8" borderId="7" xfId="0" applyNumberFormat="1" applyFont="1" applyFill="1" applyBorder="1"/>
    <xf numFmtId="170" fontId="9" fillId="8" borderId="51" xfId="0" applyNumberFormat="1" applyFont="1" applyFill="1" applyBorder="1" applyAlignment="1">
      <alignment horizontal="right"/>
    </xf>
    <xf numFmtId="168" fontId="9" fillId="8" borderId="15" xfId="0" applyNumberFormat="1" applyFont="1" applyFill="1" applyBorder="1"/>
    <xf numFmtId="172" fontId="8" fillId="8" borderId="51" xfId="0" applyNumberFormat="1" applyFont="1" applyFill="1" applyBorder="1" applyAlignment="1">
      <alignment horizontal="center"/>
    </xf>
    <xf numFmtId="171" fontId="9" fillId="8" borderId="16" xfId="0" applyNumberFormat="1" applyFont="1" applyFill="1" applyBorder="1" applyAlignment="1">
      <alignment horizontal="right"/>
    </xf>
    <xf numFmtId="174" fontId="14" fillId="0" borderId="29" xfId="0" applyNumberFormat="1" applyFont="1" applyBorder="1"/>
    <xf numFmtId="174" fontId="14" fillId="0" borderId="22" xfId="0" applyNumberFormat="1" applyFont="1" applyBorder="1"/>
    <xf numFmtId="174" fontId="14" fillId="0" borderId="35" xfId="0" applyNumberFormat="1" applyFont="1" applyBorder="1"/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2" fontId="0" fillId="0" borderId="18" xfId="0" applyNumberFormat="1" applyBorder="1"/>
    <xf numFmtId="168" fontId="0" fillId="0" borderId="18" xfId="0" applyNumberFormat="1" applyBorder="1"/>
    <xf numFmtId="1" fontId="0" fillId="0" borderId="18" xfId="0" applyNumberFormat="1" applyBorder="1"/>
    <xf numFmtId="2" fontId="0" fillId="0" borderId="18" xfId="1" applyNumberFormat="1" applyFont="1" applyBorder="1"/>
    <xf numFmtId="168" fontId="0" fillId="0" borderId="18" xfId="1" applyNumberFormat="1" applyFont="1" applyBorder="1"/>
    <xf numFmtId="1" fontId="0" fillId="0" borderId="18" xfId="1" applyNumberFormat="1" applyFont="1" applyBorder="1"/>
    <xf numFmtId="2" fontId="0" fillId="0" borderId="30" xfId="0" applyNumberFormat="1" applyBorder="1"/>
    <xf numFmtId="168" fontId="0" fillId="0" borderId="30" xfId="0" applyNumberFormat="1" applyBorder="1"/>
    <xf numFmtId="1" fontId="0" fillId="0" borderId="30" xfId="0" applyNumberFormat="1" applyBorder="1"/>
    <xf numFmtId="1" fontId="0" fillId="0" borderId="32" xfId="0" applyNumberFormat="1" applyBorder="1"/>
    <xf numFmtId="1" fontId="0" fillId="0" borderId="23" xfId="0" applyNumberFormat="1" applyBorder="1"/>
    <xf numFmtId="1" fontId="0" fillId="0" borderId="23" xfId="1" applyNumberFormat="1" applyFont="1" applyBorder="1"/>
    <xf numFmtId="2" fontId="0" fillId="0" borderId="36" xfId="0" applyNumberFormat="1" applyBorder="1"/>
    <xf numFmtId="168" fontId="0" fillId="0" borderId="36" xfId="0" applyNumberFormat="1" applyBorder="1"/>
    <xf numFmtId="1" fontId="0" fillId="0" borderId="36" xfId="0" applyNumberFormat="1" applyBorder="1"/>
    <xf numFmtId="1" fontId="0" fillId="0" borderId="37" xfId="0" applyNumberFormat="1" applyBorder="1"/>
    <xf numFmtId="0" fontId="17" fillId="0" borderId="33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2" fillId="0" borderId="24" xfId="0" applyFont="1" applyFill="1" applyBorder="1" applyAlignment="1">
      <alignment horizontal="center" vertical="center"/>
    </xf>
    <xf numFmtId="174" fontId="0" fillId="0" borderId="24" xfId="0" applyNumberFormat="1" applyBorder="1"/>
    <xf numFmtId="0" fontId="2" fillId="0" borderId="24" xfId="0" applyFont="1" applyBorder="1"/>
    <xf numFmtId="2" fontId="0" fillId="0" borderId="24" xfId="0" applyNumberFormat="1" applyBorder="1"/>
    <xf numFmtId="168" fontId="0" fillId="0" borderId="24" xfId="0" applyNumberFormat="1" applyBorder="1"/>
    <xf numFmtId="1" fontId="0" fillId="0" borderId="24" xfId="0" applyNumberFormat="1" applyBorder="1"/>
    <xf numFmtId="1" fontId="0" fillId="0" borderId="34" xfId="0" applyNumberFormat="1" applyBorder="1"/>
    <xf numFmtId="0" fontId="8" fillId="0" borderId="26" xfId="0" applyFont="1" applyBorder="1" applyAlignment="1">
      <alignment horizontal="center"/>
    </xf>
    <xf numFmtId="2" fontId="7" fillId="0" borderId="27" xfId="0" applyNumberFormat="1" applyFont="1" applyBorder="1" applyAlignment="1">
      <alignment horizontal="center"/>
    </xf>
    <xf numFmtId="174" fontId="10" fillId="0" borderId="27" xfId="0" applyNumberFormat="1" applyFont="1" applyBorder="1" applyAlignment="1">
      <alignment horizontal="center"/>
    </xf>
    <xf numFmtId="1" fontId="10" fillId="0" borderId="27" xfId="0" applyNumberFormat="1" applyFont="1" applyBorder="1" applyAlignment="1">
      <alignment horizontal="center"/>
    </xf>
    <xf numFmtId="2" fontId="0" fillId="0" borderId="27" xfId="0" applyNumberFormat="1" applyBorder="1"/>
    <xf numFmtId="168" fontId="0" fillId="0" borderId="27" xfId="0" applyNumberFormat="1" applyBorder="1"/>
    <xf numFmtId="1" fontId="0" fillId="0" borderId="27" xfId="0" applyNumberFormat="1" applyBorder="1"/>
    <xf numFmtId="1" fontId="0" fillId="0" borderId="28" xfId="0" applyNumberFormat="1" applyBorder="1"/>
    <xf numFmtId="0" fontId="8" fillId="8" borderId="11" xfId="0" applyFont="1" applyFill="1" applyBorder="1" applyAlignment="1">
      <alignment horizontal="center"/>
    </xf>
    <xf numFmtId="0" fontId="8" fillId="8" borderId="13" xfId="0" applyFont="1" applyFill="1" applyBorder="1" applyAlignment="1">
      <alignment horizontal="center"/>
    </xf>
    <xf numFmtId="15" fontId="10" fillId="8" borderId="13" xfId="0" applyNumberFormat="1" applyFont="1" applyFill="1" applyBorder="1" applyAlignment="1">
      <alignment horizontal="center"/>
    </xf>
    <xf numFmtId="174" fontId="10" fillId="8" borderId="13" xfId="0" applyNumberFormat="1" applyFont="1" applyFill="1" applyBorder="1" applyAlignment="1">
      <alignment horizontal="center"/>
    </xf>
    <xf numFmtId="1" fontId="10" fillId="8" borderId="13" xfId="0" applyNumberFormat="1" applyFont="1" applyFill="1" applyBorder="1" applyAlignment="1">
      <alignment horizontal="center"/>
    </xf>
    <xf numFmtId="1" fontId="0" fillId="8" borderId="46" xfId="0" applyNumberFormat="1" applyFill="1" applyBorder="1"/>
    <xf numFmtId="2" fontId="0" fillId="8" borderId="46" xfId="0" applyNumberFormat="1" applyFill="1" applyBorder="1"/>
    <xf numFmtId="168" fontId="0" fillId="8" borderId="46" xfId="0" applyNumberFormat="1" applyFill="1" applyBorder="1"/>
    <xf numFmtId="1" fontId="0" fillId="8" borderId="51" xfId="0" applyNumberFormat="1" applyFill="1" applyBorder="1"/>
    <xf numFmtId="15" fontId="10" fillId="0" borderId="25" xfId="0" applyNumberFormat="1" applyFont="1" applyBorder="1"/>
    <xf numFmtId="15" fontId="10" fillId="8" borderId="12" xfId="0" applyNumberFormat="1" applyFont="1" applyFill="1" applyBorder="1"/>
    <xf numFmtId="0" fontId="15" fillId="0" borderId="45" xfId="0" applyFont="1" applyBorder="1"/>
    <xf numFmtId="2" fontId="0" fillId="0" borderId="38" xfId="0" applyNumberFormat="1" applyBorder="1"/>
    <xf numFmtId="2" fontId="0" fillId="0" borderId="39" xfId="0" applyNumberFormat="1" applyBorder="1"/>
    <xf numFmtId="2" fontId="0" fillId="0" borderId="39" xfId="1" applyNumberFormat="1" applyFont="1" applyBorder="1"/>
    <xf numFmtId="2" fontId="0" fillId="0" borderId="9" xfId="0" applyNumberFormat="1" applyBorder="1"/>
    <xf numFmtId="2" fontId="0" fillId="0" borderId="52" xfId="0" applyNumberFormat="1" applyBorder="1"/>
    <xf numFmtId="2" fontId="0" fillId="0" borderId="40" xfId="0" applyNumberFormat="1" applyBorder="1"/>
    <xf numFmtId="0" fontId="0" fillId="6" borderId="2" xfId="0" applyFill="1" applyBorder="1" applyAlignment="1">
      <alignment horizontal="center"/>
    </xf>
    <xf numFmtId="1" fontId="0" fillId="0" borderId="22" xfId="0" applyNumberFormat="1" applyBorder="1"/>
    <xf numFmtId="1" fontId="0" fillId="0" borderId="22" xfId="1" applyNumberFormat="1" applyFont="1" applyBorder="1"/>
    <xf numFmtId="1" fontId="0" fillId="0" borderId="35" xfId="0" applyNumberFormat="1" applyBorder="1"/>
    <xf numFmtId="0" fontId="7" fillId="0" borderId="12" xfId="0" applyFont="1" applyBorder="1" applyAlignment="1">
      <alignment horizontal="center"/>
    </xf>
    <xf numFmtId="1" fontId="0" fillId="0" borderId="33" xfId="0" applyNumberFormat="1" applyBorder="1"/>
    <xf numFmtId="1" fontId="0" fillId="0" borderId="26" xfId="0" applyNumberFormat="1" applyBorder="1"/>
    <xf numFmtId="1" fontId="0" fillId="8" borderId="15" xfId="0" applyNumberFormat="1" applyFill="1" applyBorder="1"/>
    <xf numFmtId="0" fontId="0" fillId="9" borderId="35" xfId="0" applyFill="1" applyBorder="1" applyAlignment="1">
      <alignment horizontal="center" wrapText="1"/>
    </xf>
    <xf numFmtId="0" fontId="0" fillId="9" borderId="36" xfId="0" applyFill="1" applyBorder="1" applyAlignment="1">
      <alignment horizontal="center" wrapText="1"/>
    </xf>
    <xf numFmtId="0" fontId="0" fillId="9" borderId="37" xfId="0" applyFill="1" applyBorder="1" applyAlignment="1">
      <alignment horizont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2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9" borderId="29" xfId="0" applyFont="1" applyFill="1" applyBorder="1" applyAlignment="1">
      <alignment horizontal="center" vertical="center"/>
    </xf>
    <xf numFmtId="0" fontId="7" fillId="9" borderId="30" xfId="0" applyFont="1" applyFill="1" applyBorder="1" applyAlignment="1">
      <alignment horizontal="center" vertical="center"/>
    </xf>
    <xf numFmtId="0" fontId="7" fillId="9" borderId="32" xfId="0" applyFont="1" applyFill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0" fontId="0" fillId="5" borderId="31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4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5" fontId="2" fillId="0" borderId="2" xfId="0" applyNumberFormat="1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>
      <alignment horizontal="center"/>
    </xf>
    <xf numFmtId="165" fontId="2" fillId="0" borderId="9" xfId="0" applyNumberFormat="1" applyFont="1" applyFill="1" applyBorder="1" applyAlignment="1">
      <alignment horizontal="center"/>
    </xf>
    <xf numFmtId="0" fontId="20" fillId="0" borderId="0" xfId="0" applyNumberFormat="1" applyFont="1" applyFill="1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C221"/>
  <sheetViews>
    <sheetView zoomScale="85" zoomScaleNormal="85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L17" sqref="L17"/>
    </sheetView>
  </sheetViews>
  <sheetFormatPr defaultRowHeight="15" x14ac:dyDescent="0.25"/>
  <cols>
    <col min="1" max="1" width="9.85546875" customWidth="1"/>
    <col min="2" max="2" width="10" customWidth="1"/>
    <col min="3" max="3" width="16.42578125" bestFit="1" customWidth="1"/>
    <col min="4" max="4" width="10.42578125" bestFit="1" customWidth="1"/>
    <col min="5" max="5" width="14.42578125" bestFit="1" customWidth="1"/>
    <col min="6" max="6" width="9.5703125" bestFit="1" customWidth="1"/>
    <col min="7" max="7" width="22.85546875" bestFit="1" customWidth="1"/>
    <col min="18" max="18" width="11.28515625" customWidth="1"/>
    <col min="19" max="19" width="10.28515625" customWidth="1"/>
    <col min="30" max="30" width="11" customWidth="1"/>
    <col min="53" max="53" width="10.5703125" customWidth="1"/>
    <col min="54" max="54" width="12.5703125" customWidth="1"/>
    <col min="55" max="55" width="11" customWidth="1"/>
    <col min="56" max="56" width="10.42578125" customWidth="1"/>
  </cols>
  <sheetData>
    <row r="1" spans="1:81" ht="15.75" thickBot="1" x14ac:dyDescent="0.3">
      <c r="A1" s="370" t="s">
        <v>1130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</row>
    <row r="2" spans="1:81" x14ac:dyDescent="0.25">
      <c r="A2" s="341" t="s">
        <v>656</v>
      </c>
      <c r="B2" s="341"/>
      <c r="C2" s="341"/>
      <c r="D2" s="341"/>
      <c r="E2" s="341"/>
      <c r="F2" s="341"/>
      <c r="G2" s="343"/>
      <c r="H2" s="329" t="s">
        <v>600</v>
      </c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1"/>
      <c r="T2" s="329" t="s">
        <v>601</v>
      </c>
      <c r="U2" s="330"/>
      <c r="V2" s="330"/>
      <c r="W2" s="330"/>
      <c r="X2" s="330"/>
      <c r="Y2" s="330"/>
      <c r="Z2" s="330"/>
      <c r="AA2" s="330"/>
      <c r="AB2" s="330"/>
      <c r="AC2" s="330"/>
      <c r="AD2" s="331"/>
      <c r="AF2" s="335" t="s">
        <v>702</v>
      </c>
      <c r="AG2" s="336"/>
      <c r="AH2" s="336"/>
      <c r="AI2" s="336"/>
      <c r="AJ2" s="336"/>
      <c r="AK2" s="336"/>
      <c r="AL2" s="336"/>
      <c r="AM2" s="336"/>
      <c r="AN2" s="336"/>
      <c r="AO2" s="336"/>
      <c r="AP2" s="336"/>
      <c r="AQ2" s="336"/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7"/>
      <c r="BE2" s="335" t="s">
        <v>1108</v>
      </c>
      <c r="BF2" s="336"/>
      <c r="BG2" s="336"/>
      <c r="BH2" s="336"/>
      <c r="BI2" s="336"/>
      <c r="BJ2" s="336"/>
      <c r="BK2" s="336"/>
      <c r="BL2" s="336"/>
      <c r="BM2" s="336"/>
      <c r="BN2" s="336"/>
      <c r="BO2" s="336"/>
      <c r="BP2" s="336"/>
      <c r="BQ2" s="336"/>
      <c r="BR2" s="336"/>
      <c r="BS2" s="336"/>
      <c r="BT2" s="336"/>
      <c r="BU2" s="336"/>
      <c r="BV2" s="336"/>
      <c r="BW2" s="336"/>
      <c r="BX2" s="336"/>
      <c r="BY2" s="337"/>
      <c r="BZ2" s="119"/>
      <c r="CA2" s="119"/>
      <c r="CB2" s="119"/>
      <c r="CC2" s="119"/>
    </row>
    <row r="3" spans="1:81" x14ac:dyDescent="0.25">
      <c r="A3" s="341"/>
      <c r="B3" s="341"/>
      <c r="C3" s="341"/>
      <c r="D3" s="341"/>
      <c r="E3" s="341"/>
      <c r="F3" s="341"/>
      <c r="G3" s="343"/>
      <c r="H3" s="332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4"/>
      <c r="T3" s="332"/>
      <c r="U3" s="333"/>
      <c r="V3" s="333"/>
      <c r="W3" s="333"/>
      <c r="X3" s="333"/>
      <c r="Y3" s="333"/>
      <c r="Z3" s="333"/>
      <c r="AA3" s="333"/>
      <c r="AB3" s="333"/>
      <c r="AC3" s="333"/>
      <c r="AD3" s="334"/>
      <c r="AF3" s="338"/>
      <c r="AG3" s="339"/>
      <c r="AH3" s="339"/>
      <c r="AI3" s="339"/>
      <c r="AJ3" s="339"/>
      <c r="AK3" s="339"/>
      <c r="AL3" s="339"/>
      <c r="AM3" s="339"/>
      <c r="AN3" s="339"/>
      <c r="AO3" s="339"/>
      <c r="AP3" s="339"/>
      <c r="AQ3" s="339"/>
      <c r="AR3" s="339"/>
      <c r="AS3" s="339"/>
      <c r="AT3" s="339"/>
      <c r="AU3" s="339"/>
      <c r="AV3" s="339"/>
      <c r="AW3" s="339"/>
      <c r="AX3" s="339"/>
      <c r="AY3" s="339"/>
      <c r="AZ3" s="339"/>
      <c r="BA3" s="339"/>
      <c r="BB3" s="339"/>
      <c r="BC3" s="339"/>
      <c r="BD3" s="340"/>
      <c r="BE3" s="338"/>
      <c r="BF3" s="339"/>
      <c r="BG3" s="339"/>
      <c r="BH3" s="339"/>
      <c r="BI3" s="339"/>
      <c r="BJ3" s="339"/>
      <c r="BK3" s="339"/>
      <c r="BL3" s="339"/>
      <c r="BM3" s="339"/>
      <c r="BN3" s="339"/>
      <c r="BO3" s="339"/>
      <c r="BP3" s="339"/>
      <c r="BQ3" s="339"/>
      <c r="BR3" s="339"/>
      <c r="BS3" s="339"/>
      <c r="BT3" s="339"/>
      <c r="BU3" s="339"/>
      <c r="BV3" s="339"/>
      <c r="BW3" s="339"/>
      <c r="BX3" s="339"/>
      <c r="BY3" s="340"/>
      <c r="BZ3" s="119"/>
      <c r="CA3" s="119"/>
      <c r="CB3" s="119"/>
      <c r="CC3" s="119"/>
    </row>
    <row r="4" spans="1:81" x14ac:dyDescent="0.25">
      <c r="A4" s="341"/>
      <c r="B4" s="341"/>
      <c r="C4" s="341"/>
      <c r="D4" s="341"/>
      <c r="E4" s="341"/>
      <c r="F4" s="341"/>
      <c r="G4" s="48" t="s">
        <v>602</v>
      </c>
      <c r="H4" s="49" t="s">
        <v>603</v>
      </c>
      <c r="I4" s="50" t="s">
        <v>604</v>
      </c>
      <c r="J4" s="50" t="s">
        <v>605</v>
      </c>
      <c r="K4" s="50" t="s">
        <v>606</v>
      </c>
      <c r="L4" s="50" t="s">
        <v>607</v>
      </c>
      <c r="M4" s="50" t="s">
        <v>608</v>
      </c>
      <c r="N4" s="50" t="s">
        <v>609</v>
      </c>
      <c r="O4" s="50" t="s">
        <v>610</v>
      </c>
      <c r="P4" s="50" t="s">
        <v>611</v>
      </c>
      <c r="Q4" s="50" t="s">
        <v>612</v>
      </c>
      <c r="R4" s="50" t="s">
        <v>613</v>
      </c>
      <c r="S4" s="51" t="s">
        <v>614</v>
      </c>
      <c r="T4" s="49" t="s">
        <v>603</v>
      </c>
      <c r="U4" s="50" t="s">
        <v>604</v>
      </c>
      <c r="V4" s="50" t="s">
        <v>605</v>
      </c>
      <c r="W4" s="50" t="s">
        <v>606</v>
      </c>
      <c r="X4" s="50" t="s">
        <v>607</v>
      </c>
      <c r="Y4" s="50" t="s">
        <v>608</v>
      </c>
      <c r="Z4" s="50" t="s">
        <v>609</v>
      </c>
      <c r="AA4" s="50" t="s">
        <v>610</v>
      </c>
      <c r="AB4" s="50" t="s">
        <v>611</v>
      </c>
      <c r="AC4" s="50" t="s">
        <v>612</v>
      </c>
      <c r="AD4" s="51" t="s">
        <v>614</v>
      </c>
      <c r="AF4" s="150" t="s">
        <v>657</v>
      </c>
      <c r="AG4" s="120" t="s">
        <v>658</v>
      </c>
      <c r="AH4" s="120" t="s">
        <v>659</v>
      </c>
      <c r="AI4" s="120" t="s">
        <v>660</v>
      </c>
      <c r="AJ4" s="120" t="s">
        <v>661</v>
      </c>
      <c r="AK4" s="120" t="s">
        <v>662</v>
      </c>
      <c r="AL4" s="120" t="s">
        <v>663</v>
      </c>
      <c r="AM4" s="120" t="s">
        <v>664</v>
      </c>
      <c r="AN4" s="120" t="s">
        <v>665</v>
      </c>
      <c r="AO4" s="151" t="s">
        <v>666</v>
      </c>
      <c r="AP4" s="120" t="s">
        <v>667</v>
      </c>
      <c r="AQ4" s="120" t="s">
        <v>668</v>
      </c>
      <c r="AR4" s="120" t="s">
        <v>669</v>
      </c>
      <c r="AS4" s="120" t="s">
        <v>670</v>
      </c>
      <c r="AT4" s="120" t="s">
        <v>671</v>
      </c>
      <c r="AU4" s="120" t="s">
        <v>672</v>
      </c>
      <c r="AV4" s="120" t="s">
        <v>673</v>
      </c>
      <c r="AW4" s="120" t="s">
        <v>674</v>
      </c>
      <c r="AX4" s="120" t="s">
        <v>675</v>
      </c>
      <c r="AY4" s="120" t="s">
        <v>676</v>
      </c>
      <c r="AZ4" s="120" t="s">
        <v>677</v>
      </c>
      <c r="BA4" s="120" t="s">
        <v>678</v>
      </c>
      <c r="BB4" s="120" t="s">
        <v>679</v>
      </c>
      <c r="BC4" s="120" t="s">
        <v>680</v>
      </c>
      <c r="BD4" s="123" t="s">
        <v>681</v>
      </c>
      <c r="BE4" s="150" t="s">
        <v>682</v>
      </c>
      <c r="BF4" s="120" t="s">
        <v>683</v>
      </c>
      <c r="BG4" s="120" t="s">
        <v>684</v>
      </c>
      <c r="BH4" s="120" t="s">
        <v>685</v>
      </c>
      <c r="BI4" s="120" t="s">
        <v>686</v>
      </c>
      <c r="BJ4" s="120" t="s">
        <v>687</v>
      </c>
      <c r="BK4" s="120" t="s">
        <v>688</v>
      </c>
      <c r="BL4" s="120" t="s">
        <v>689</v>
      </c>
      <c r="BM4" s="120" t="s">
        <v>690</v>
      </c>
      <c r="BN4" s="151" t="s">
        <v>691</v>
      </c>
      <c r="BO4" s="120" t="s">
        <v>692</v>
      </c>
      <c r="BP4" s="120" t="s">
        <v>693</v>
      </c>
      <c r="BQ4" s="120" t="s">
        <v>694</v>
      </c>
      <c r="BR4" s="120" t="s">
        <v>695</v>
      </c>
      <c r="BS4" s="151" t="s">
        <v>696</v>
      </c>
      <c r="BT4" s="120" t="s">
        <v>697</v>
      </c>
      <c r="BU4" s="151" t="s">
        <v>698</v>
      </c>
      <c r="BV4" s="151" t="s">
        <v>699</v>
      </c>
      <c r="BW4" s="151" t="s">
        <v>700</v>
      </c>
      <c r="BX4" s="120" t="s">
        <v>676</v>
      </c>
      <c r="BY4" s="123" t="s">
        <v>677</v>
      </c>
      <c r="BZ4" s="46"/>
      <c r="CA4" s="46"/>
      <c r="CB4" s="46"/>
      <c r="CC4" s="46"/>
    </row>
    <row r="5" spans="1:81" ht="15.75" thickBot="1" x14ac:dyDescent="0.3">
      <c r="A5" s="342"/>
      <c r="B5" s="342"/>
      <c r="C5" s="342"/>
      <c r="D5" s="342"/>
      <c r="E5" s="342"/>
      <c r="F5" s="342"/>
      <c r="G5" s="52" t="s">
        <v>615</v>
      </c>
      <c r="H5" s="344" t="s">
        <v>1107</v>
      </c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6"/>
      <c r="T5" s="344" t="s">
        <v>1107</v>
      </c>
      <c r="U5" s="345"/>
      <c r="V5" s="345"/>
      <c r="W5" s="345"/>
      <c r="X5" s="345"/>
      <c r="Y5" s="345"/>
      <c r="Z5" s="345"/>
      <c r="AA5" s="345"/>
      <c r="AB5" s="345"/>
      <c r="AC5" s="345"/>
      <c r="AD5" s="346"/>
      <c r="AF5" s="326" t="s">
        <v>1107</v>
      </c>
      <c r="AG5" s="327"/>
      <c r="AH5" s="327"/>
      <c r="AI5" s="327"/>
      <c r="AJ5" s="327"/>
      <c r="AK5" s="327"/>
      <c r="AL5" s="327"/>
      <c r="AM5" s="327"/>
      <c r="AN5" s="327"/>
      <c r="AO5" s="327"/>
      <c r="AP5" s="327"/>
      <c r="AQ5" s="327"/>
      <c r="AR5" s="327"/>
      <c r="AS5" s="327"/>
      <c r="AT5" s="327"/>
      <c r="AU5" s="327"/>
      <c r="AV5" s="327"/>
      <c r="AW5" s="327"/>
      <c r="AX5" s="327"/>
      <c r="AY5" s="327"/>
      <c r="AZ5" s="327"/>
      <c r="BA5" s="327"/>
      <c r="BB5" s="327"/>
      <c r="BC5" s="327"/>
      <c r="BD5" s="328"/>
      <c r="BE5" s="326" t="s">
        <v>1107</v>
      </c>
      <c r="BF5" s="327"/>
      <c r="BG5" s="327"/>
      <c r="BH5" s="327"/>
      <c r="BI5" s="327"/>
      <c r="BJ5" s="327"/>
      <c r="BK5" s="327"/>
      <c r="BL5" s="327"/>
      <c r="BM5" s="327"/>
      <c r="BN5" s="327"/>
      <c r="BO5" s="327"/>
      <c r="BP5" s="327"/>
      <c r="BQ5" s="327"/>
      <c r="BR5" s="327"/>
      <c r="BS5" s="327"/>
      <c r="BT5" s="327"/>
      <c r="BU5" s="327"/>
      <c r="BV5" s="327"/>
      <c r="BW5" s="327"/>
      <c r="BX5" s="327"/>
      <c r="BY5" s="328"/>
      <c r="BZ5" s="46"/>
      <c r="CA5" s="46"/>
      <c r="CB5" s="46"/>
      <c r="CC5" s="46"/>
    </row>
    <row r="6" spans="1:81" ht="15.75" thickBot="1" x14ac:dyDescent="0.3">
      <c r="A6" s="92" t="s">
        <v>616</v>
      </c>
      <c r="B6" s="93" t="s">
        <v>617</v>
      </c>
      <c r="C6" s="93" t="s">
        <v>618</v>
      </c>
      <c r="D6" s="93" t="s">
        <v>619</v>
      </c>
      <c r="E6" s="93" t="s">
        <v>620</v>
      </c>
      <c r="F6" s="93" t="s">
        <v>621</v>
      </c>
      <c r="G6" s="94" t="s">
        <v>622</v>
      </c>
      <c r="H6" s="54" t="s">
        <v>623</v>
      </c>
      <c r="I6" s="55" t="s">
        <v>623</v>
      </c>
      <c r="J6" s="55" t="s">
        <v>623</v>
      </c>
      <c r="K6" s="55" t="s">
        <v>623</v>
      </c>
      <c r="L6" s="55" t="s">
        <v>623</v>
      </c>
      <c r="M6" s="55" t="s">
        <v>623</v>
      </c>
      <c r="N6" s="55" t="s">
        <v>623</v>
      </c>
      <c r="O6" s="55" t="s">
        <v>623</v>
      </c>
      <c r="P6" s="55" t="s">
        <v>623</v>
      </c>
      <c r="Q6" s="55" t="s">
        <v>623</v>
      </c>
      <c r="R6" s="55" t="s">
        <v>623</v>
      </c>
      <c r="S6" s="56" t="s">
        <v>623</v>
      </c>
      <c r="T6" s="54" t="s">
        <v>623</v>
      </c>
      <c r="U6" s="55" t="s">
        <v>623</v>
      </c>
      <c r="V6" s="55" t="s">
        <v>623</v>
      </c>
      <c r="W6" s="55" t="s">
        <v>623</v>
      </c>
      <c r="X6" s="55" t="s">
        <v>623</v>
      </c>
      <c r="Y6" s="55" t="s">
        <v>623</v>
      </c>
      <c r="Z6" s="55" t="s">
        <v>623</v>
      </c>
      <c r="AA6" s="55" t="s">
        <v>623</v>
      </c>
      <c r="AB6" s="55" t="s">
        <v>623</v>
      </c>
      <c r="AC6" s="55" t="s">
        <v>623</v>
      </c>
      <c r="AD6" s="56" t="s">
        <v>624</v>
      </c>
      <c r="AF6" s="54" t="s">
        <v>623</v>
      </c>
      <c r="AG6" s="55" t="s">
        <v>623</v>
      </c>
      <c r="AH6" s="55" t="s">
        <v>623</v>
      </c>
      <c r="AI6" s="55" t="s">
        <v>623</v>
      </c>
      <c r="AJ6" s="55" t="s">
        <v>623</v>
      </c>
      <c r="AK6" s="55" t="s">
        <v>623</v>
      </c>
      <c r="AL6" s="55" t="s">
        <v>623</v>
      </c>
      <c r="AM6" s="55" t="s">
        <v>623</v>
      </c>
      <c r="AN6" s="55" t="s">
        <v>623</v>
      </c>
      <c r="AO6" s="55" t="s">
        <v>623</v>
      </c>
      <c r="AP6" s="55" t="s">
        <v>623</v>
      </c>
      <c r="AQ6" s="55" t="s">
        <v>623</v>
      </c>
      <c r="AR6" s="55" t="s">
        <v>623</v>
      </c>
      <c r="AS6" s="55" t="s">
        <v>623</v>
      </c>
      <c r="AT6" s="55" t="s">
        <v>623</v>
      </c>
      <c r="AU6" s="55" t="s">
        <v>623</v>
      </c>
      <c r="AV6" s="55" t="s">
        <v>623</v>
      </c>
      <c r="AW6" s="55" t="s">
        <v>623</v>
      </c>
      <c r="AX6" s="55" t="s">
        <v>623</v>
      </c>
      <c r="AY6" s="55" t="s">
        <v>623</v>
      </c>
      <c r="AZ6" s="55" t="s">
        <v>623</v>
      </c>
      <c r="BA6" s="55" t="s">
        <v>623</v>
      </c>
      <c r="BB6" s="55" t="s">
        <v>623</v>
      </c>
      <c r="BC6" s="55" t="s">
        <v>623</v>
      </c>
      <c r="BD6" s="56" t="s">
        <v>623</v>
      </c>
      <c r="BE6" s="54" t="s">
        <v>623</v>
      </c>
      <c r="BF6" s="55" t="s">
        <v>623</v>
      </c>
      <c r="BG6" s="55" t="s">
        <v>623</v>
      </c>
      <c r="BH6" s="55" t="s">
        <v>623</v>
      </c>
      <c r="BI6" s="55" t="s">
        <v>623</v>
      </c>
      <c r="BJ6" s="55" t="s">
        <v>623</v>
      </c>
      <c r="BK6" s="55" t="s">
        <v>623</v>
      </c>
      <c r="BL6" s="55" t="s">
        <v>623</v>
      </c>
      <c r="BM6" s="55" t="s">
        <v>623</v>
      </c>
      <c r="BN6" s="55" t="s">
        <v>623</v>
      </c>
      <c r="BO6" s="55" t="s">
        <v>623</v>
      </c>
      <c r="BP6" s="55" t="s">
        <v>623</v>
      </c>
      <c r="BQ6" s="55" t="s">
        <v>623</v>
      </c>
      <c r="BR6" s="55" t="s">
        <v>623</v>
      </c>
      <c r="BS6" s="55" t="s">
        <v>623</v>
      </c>
      <c r="BT6" s="55" t="s">
        <v>623</v>
      </c>
      <c r="BU6" s="55" t="s">
        <v>623</v>
      </c>
      <c r="BV6" s="55" t="s">
        <v>623</v>
      </c>
      <c r="BW6" s="55" t="s">
        <v>623</v>
      </c>
      <c r="BX6" s="55" t="s">
        <v>623</v>
      </c>
      <c r="BY6" s="56" t="s">
        <v>623</v>
      </c>
      <c r="BZ6" s="118"/>
      <c r="CA6" s="118"/>
      <c r="CB6" s="118"/>
      <c r="CC6" s="118"/>
    </row>
    <row r="7" spans="1:81" x14ac:dyDescent="0.25">
      <c r="A7" s="99" t="s">
        <v>774</v>
      </c>
      <c r="B7" s="100" t="s">
        <v>701</v>
      </c>
      <c r="C7" s="101" t="s">
        <v>773</v>
      </c>
      <c r="D7" s="102">
        <v>47.1267</v>
      </c>
      <c r="E7" s="102">
        <v>-120.495041</v>
      </c>
      <c r="F7" s="103" t="s">
        <v>775</v>
      </c>
      <c r="G7" s="242" t="s">
        <v>776</v>
      </c>
      <c r="H7" s="67">
        <v>54.03705909</v>
      </c>
      <c r="I7" s="68">
        <v>13.887310599999999</v>
      </c>
      <c r="J7" s="68">
        <v>11.49842572</v>
      </c>
      <c r="K7" s="68">
        <v>7.6742700900000003</v>
      </c>
      <c r="L7" s="68">
        <v>3.8220514149999998</v>
      </c>
      <c r="M7" s="68">
        <v>2.5942173349999997</v>
      </c>
      <c r="N7" s="68">
        <v>1.12343595</v>
      </c>
      <c r="O7" s="69">
        <v>1.8050383994905002</v>
      </c>
      <c r="P7" s="69">
        <v>0.17257981</v>
      </c>
      <c r="Q7" s="69">
        <v>0.26961880500000002</v>
      </c>
      <c r="R7" s="68">
        <v>96.884007214490495</v>
      </c>
      <c r="S7" s="70">
        <v>2.7958387516253334</v>
      </c>
      <c r="T7" s="67">
        <v>55.775004196892809</v>
      </c>
      <c r="U7" s="68">
        <v>14.333955623093733</v>
      </c>
      <c r="V7" s="68">
        <v>11.868239197150212</v>
      </c>
      <c r="W7" s="68">
        <v>7.9210907048982957</v>
      </c>
      <c r="X7" s="68">
        <v>3.9449766012861134</v>
      </c>
      <c r="Y7" s="68">
        <v>2.6776528031676983</v>
      </c>
      <c r="Z7" s="68">
        <v>1.159568005391062</v>
      </c>
      <c r="AA7" s="68">
        <v>1.8630922186097694</v>
      </c>
      <c r="AB7" s="68">
        <v>0.1781303384963499</v>
      </c>
      <c r="AC7" s="68">
        <v>0.27829031101396717</v>
      </c>
      <c r="AD7" s="70">
        <v>100</v>
      </c>
      <c r="AE7" s="64"/>
      <c r="AF7" s="145">
        <v>10.880494759999999</v>
      </c>
      <c r="AG7" s="146">
        <v>21.691699999999997</v>
      </c>
      <c r="AH7" s="146">
        <v>36.301649999999995</v>
      </c>
      <c r="AI7" s="146">
        <v>298.98219999999998</v>
      </c>
      <c r="AJ7" s="146">
        <v>497.45619042500005</v>
      </c>
      <c r="AK7" s="146">
        <v>27.4934443</v>
      </c>
      <c r="AL7" s="146">
        <v>330.72854999999998</v>
      </c>
      <c r="AM7" s="146">
        <v>163.84146943999997</v>
      </c>
      <c r="AN7" s="146">
        <v>34.469650000000001</v>
      </c>
      <c r="AO7" s="147">
        <v>10.6479</v>
      </c>
      <c r="AP7" s="146">
        <v>22.12761325</v>
      </c>
      <c r="AQ7" s="146">
        <v>25.159099999999999</v>
      </c>
      <c r="AR7" s="146">
        <v>112.0253</v>
      </c>
      <c r="AS7" s="146">
        <v>5.7477999999999998</v>
      </c>
      <c r="AT7" s="146">
        <v>21.097950000000001</v>
      </c>
      <c r="AU7" s="146">
        <v>41.351550000000003</v>
      </c>
      <c r="AV7" s="146">
        <v>4.0630999999999995</v>
      </c>
      <c r="AW7" s="146">
        <v>24.019000000000002</v>
      </c>
      <c r="AX7" s="146">
        <v>1.6847000000000001</v>
      </c>
      <c r="AY7" s="146">
        <f t="shared" ref="AY7:AY38" si="0">SUM(AF7:AX7)</f>
        <v>1689.7693621750004</v>
      </c>
      <c r="AZ7" s="148">
        <f t="shared" ref="AZ7:AZ38" si="1">AY7/10000</f>
        <v>0.16897693621750004</v>
      </c>
      <c r="BA7" s="148">
        <f t="shared" ref="BA7:BA38" si="2">R7+AZ7</f>
        <v>97.052984150707999</v>
      </c>
      <c r="BB7" s="148">
        <f t="shared" ref="BB7:BB38" si="3">R7+BY7</f>
        <v>97.09550084686019</v>
      </c>
      <c r="BC7" s="148">
        <f t="shared" ref="BC7:BC38" si="4">BB7+S7</f>
        <v>99.89133959848553</v>
      </c>
      <c r="BD7" s="149">
        <f t="shared" ref="BD7:BD38" si="5">J7*0.111+BC7</f>
        <v>101.16766485340553</v>
      </c>
      <c r="BE7" s="130">
        <f t="shared" ref="BE7:BE38" si="6">AF7*((58.71+16)/58.71)</f>
        <v>13.845712204387668</v>
      </c>
      <c r="BF7" s="131">
        <f t="shared" ref="BF7:BF38" si="7">AG7*((51.996*2+16*3)/(51.996*2))</f>
        <v>31.70402402492499</v>
      </c>
      <c r="BG7" s="131">
        <f t="shared" ref="BG7:BG38" si="8">AH7*((44.956*2+16*3)/(44.956*2))</f>
        <v>55.681479166295929</v>
      </c>
      <c r="BH7" s="131">
        <f t="shared" ref="BH7:BH38" si="9">AI7*((50.942*2+16*3)/(50.942*2))</f>
        <v>439.83989698873233</v>
      </c>
      <c r="BI7" s="131">
        <f t="shared" ref="BI7:BI38" si="10">AJ7*((137.34+16)/137.34)</f>
        <v>555.40943818093422</v>
      </c>
      <c r="BJ7" s="131">
        <f t="shared" ref="BJ7:BJ38" si="11">AK7*((85.47*2+16)/(85.47*2))</f>
        <v>30.066833259868961</v>
      </c>
      <c r="BK7" s="131">
        <f t="shared" ref="BK7:BK38" si="12">AL7*((87.62+16)/87.62)</f>
        <v>391.12180268203605</v>
      </c>
      <c r="BL7" s="131">
        <f t="shared" ref="BL7:BL38" si="13">AM7*((91.22+16*2)/91.22)</f>
        <v>221.31710002627491</v>
      </c>
      <c r="BM7" s="131">
        <f t="shared" ref="BM7:BM38" si="14">AN7*((88.905*2+16*3)/(88.905*2))</f>
        <v>43.774768947190822</v>
      </c>
      <c r="BN7" s="131">
        <f t="shared" ref="BN7:BN38" si="15">AO7*((92.906*2+16*5)/(92.906*2))</f>
        <v>15.232275605450669</v>
      </c>
      <c r="BO7" s="131">
        <f t="shared" ref="BO7:BO38" si="16">AP7*((69.72*2+16*3)/(69.72*2))</f>
        <v>29.744691821428574</v>
      </c>
      <c r="BP7" s="131">
        <f t="shared" ref="BP7:BP38" si="17">AQ7*((63.546+16)/63.546)</f>
        <v>31.493811862272999</v>
      </c>
      <c r="BQ7" s="131">
        <f t="shared" ref="BQ7:BQ38" si="18">AR7*((65.37+16)/65.37)</f>
        <v>139.44467891999386</v>
      </c>
      <c r="BR7" s="131">
        <f t="shared" ref="BR7:BR38" si="19">AS7*((207.19+16)/207.19)</f>
        <v>6.1916669819972006</v>
      </c>
      <c r="BS7" s="131">
        <f t="shared" ref="BS7:BS38" si="20">AT7*((138.91*2+16*3)/(138.91*2))</f>
        <v>24.743121693902527</v>
      </c>
      <c r="BT7" s="131">
        <f t="shared" ref="BT7:BT38" si="21">AU7*((140.12+16*2)/(140.02))</f>
        <v>50.831515397800317</v>
      </c>
      <c r="BU7" s="131">
        <f t="shared" ref="BU7:BU38" si="22">AV7*((232.038+16*2)/(232.038))</f>
        <v>4.6234358070660839</v>
      </c>
      <c r="BV7" s="131">
        <f t="shared" ref="BV7:BV38" si="23">AW7*((144.24*2+16*3)/(144.24*2))</f>
        <v>28.015505823627294</v>
      </c>
      <c r="BW7" s="131">
        <f t="shared" ref="BW7:BW38" si="24">AX7*((238.03*2+16*3)/(238.03*2))</f>
        <v>1.8545643028189722</v>
      </c>
      <c r="BX7" s="132">
        <f t="shared" ref="BX7:BX38" si="25">SUM(BE7:BW7)</f>
        <v>2114.9363236970048</v>
      </c>
      <c r="BY7" s="133">
        <f t="shared" ref="BY7:BY38" si="26">BX7/10000</f>
        <v>0.21149363236970048</v>
      </c>
    </row>
    <row r="8" spans="1:81" x14ac:dyDescent="0.25">
      <c r="A8" s="104" t="s">
        <v>779</v>
      </c>
      <c r="B8" s="95" t="s">
        <v>704</v>
      </c>
      <c r="C8" s="96" t="s">
        <v>777</v>
      </c>
      <c r="D8" s="98">
        <v>47.133125</v>
      </c>
      <c r="E8" s="98">
        <v>-120.488727</v>
      </c>
      <c r="F8" s="97" t="s">
        <v>625</v>
      </c>
      <c r="G8" s="243" t="s">
        <v>778</v>
      </c>
      <c r="H8" s="71">
        <v>54.595510700000005</v>
      </c>
      <c r="I8" s="65">
        <v>14.315174450000001</v>
      </c>
      <c r="J8" s="65">
        <v>10.322433475</v>
      </c>
      <c r="K8" s="65">
        <v>8.8323612750000002</v>
      </c>
      <c r="L8" s="65">
        <v>4.6999820000000003</v>
      </c>
      <c r="M8" s="65">
        <v>2.9470407500000002</v>
      </c>
      <c r="N8" s="65">
        <v>1.2750129000000001</v>
      </c>
      <c r="O8" s="66">
        <v>1.8637580650825001</v>
      </c>
      <c r="P8" s="66">
        <v>0.192945425</v>
      </c>
      <c r="Q8" s="66">
        <v>0.35539907500000001</v>
      </c>
      <c r="R8" s="65">
        <v>99.399618115082504</v>
      </c>
      <c r="S8" s="72">
        <v>0.34939882848656112</v>
      </c>
      <c r="T8" s="71">
        <v>54.925272083832986</v>
      </c>
      <c r="U8" s="65">
        <v>14.401639283388629</v>
      </c>
      <c r="V8" s="65">
        <v>10.384781823858653</v>
      </c>
      <c r="W8" s="65">
        <v>8.885709464974104</v>
      </c>
      <c r="X8" s="65">
        <v>4.7283702786045652</v>
      </c>
      <c r="Y8" s="65">
        <v>2.9648411189950314</v>
      </c>
      <c r="Z8" s="65">
        <v>1.2827140829895551</v>
      </c>
      <c r="AA8" s="65">
        <v>1.8750153173875233</v>
      </c>
      <c r="AB8" s="65">
        <v>0.1941108312675934</v>
      </c>
      <c r="AC8" s="65">
        <v>0.35754571470136581</v>
      </c>
      <c r="AD8" s="72">
        <v>100</v>
      </c>
      <c r="AE8" s="64"/>
      <c r="AF8" s="139">
        <v>14.09860275</v>
      </c>
      <c r="AG8" s="134">
        <v>39.799999999999997</v>
      </c>
      <c r="AH8" s="134">
        <v>37.760249999999999</v>
      </c>
      <c r="AI8" s="134">
        <v>307.75350000000003</v>
      </c>
      <c r="AJ8" s="134">
        <v>534.06949032499995</v>
      </c>
      <c r="AK8" s="134">
        <v>28.598509499999999</v>
      </c>
      <c r="AL8" s="134">
        <v>324.76800000000003</v>
      </c>
      <c r="AM8" s="134">
        <v>165.61806300000001</v>
      </c>
      <c r="AN8" s="134">
        <v>38.556249999999999</v>
      </c>
      <c r="AO8" s="135">
        <v>10.6465</v>
      </c>
      <c r="AP8" s="134">
        <v>21.736202850000002</v>
      </c>
      <c r="AQ8" s="134">
        <v>36.118499999999997</v>
      </c>
      <c r="AR8" s="134">
        <v>127.31025</v>
      </c>
      <c r="AS8" s="134">
        <v>5.4725000000000001</v>
      </c>
      <c r="AT8" s="134">
        <v>23.183499999999999</v>
      </c>
      <c r="AU8" s="134">
        <v>44.078499999999998</v>
      </c>
      <c r="AV8" s="134">
        <v>2.8855</v>
      </c>
      <c r="AW8" s="134">
        <v>27.163499999999999</v>
      </c>
      <c r="AX8" s="134">
        <v>1.2934999999999999</v>
      </c>
      <c r="AY8" s="134">
        <f t="shared" si="0"/>
        <v>1790.9111184250003</v>
      </c>
      <c r="AZ8" s="136">
        <f t="shared" si="1"/>
        <v>0.17909111184250004</v>
      </c>
      <c r="BA8" s="136">
        <f t="shared" si="2"/>
        <v>99.578709226925</v>
      </c>
      <c r="BB8" s="136">
        <f t="shared" si="3"/>
        <v>99.623906328464301</v>
      </c>
      <c r="BC8" s="136">
        <f t="shared" si="4"/>
        <v>99.973305156950858</v>
      </c>
      <c r="BD8" s="140">
        <f t="shared" si="5"/>
        <v>101.11909527267586</v>
      </c>
      <c r="BE8" s="124">
        <f t="shared" si="6"/>
        <v>17.940838212442515</v>
      </c>
      <c r="BF8" s="121">
        <f t="shared" si="7"/>
        <v>58.170643895684279</v>
      </c>
      <c r="BG8" s="121">
        <f t="shared" si="8"/>
        <v>57.918760543642669</v>
      </c>
      <c r="BH8" s="121">
        <f t="shared" si="9"/>
        <v>452.74356713517346</v>
      </c>
      <c r="BI8" s="121">
        <f t="shared" si="10"/>
        <v>596.28815819452086</v>
      </c>
      <c r="BJ8" s="121">
        <f t="shared" si="11"/>
        <v>31.275332666023164</v>
      </c>
      <c r="BK8" s="121">
        <f t="shared" si="12"/>
        <v>384.07281625199732</v>
      </c>
      <c r="BL8" s="121">
        <f t="shared" si="13"/>
        <v>223.71692307454506</v>
      </c>
      <c r="BM8" s="121">
        <f t="shared" si="14"/>
        <v>48.964550995444569</v>
      </c>
      <c r="BN8" s="121">
        <f t="shared" si="15"/>
        <v>15.230272845671967</v>
      </c>
      <c r="BO8" s="121">
        <f t="shared" si="16"/>
        <v>29.218544622805513</v>
      </c>
      <c r="BP8" s="121">
        <f t="shared" si="17"/>
        <v>45.212636531016898</v>
      </c>
      <c r="BQ8" s="121">
        <f t="shared" si="18"/>
        <v>158.47078235429095</v>
      </c>
      <c r="BR8" s="121">
        <f t="shared" si="19"/>
        <v>5.8951072686905741</v>
      </c>
      <c r="BS8" s="121">
        <f t="shared" si="20"/>
        <v>27.188999964005468</v>
      </c>
      <c r="BT8" s="121">
        <f t="shared" si="21"/>
        <v>54.183626767604622</v>
      </c>
      <c r="BU8" s="121">
        <f t="shared" si="22"/>
        <v>3.2834348210206952</v>
      </c>
      <c r="BV8" s="121">
        <f t="shared" si="23"/>
        <v>31.683217138103164</v>
      </c>
      <c r="BW8" s="121">
        <f t="shared" si="24"/>
        <v>1.4239205352266517</v>
      </c>
      <c r="BX8" s="122">
        <f t="shared" si="25"/>
        <v>2242.8821338179105</v>
      </c>
      <c r="BY8" s="125">
        <f t="shared" si="26"/>
        <v>0.22428821338179106</v>
      </c>
    </row>
    <row r="9" spans="1:81" x14ac:dyDescent="0.25">
      <c r="A9" s="104" t="s">
        <v>780</v>
      </c>
      <c r="B9" s="95" t="s">
        <v>705</v>
      </c>
      <c r="C9" s="96" t="s">
        <v>777</v>
      </c>
      <c r="D9" s="98">
        <v>47.142257999999998</v>
      </c>
      <c r="E9" s="98">
        <v>-120.491246</v>
      </c>
      <c r="F9" s="97" t="s">
        <v>781</v>
      </c>
      <c r="G9" s="243" t="s">
        <v>782</v>
      </c>
      <c r="H9" s="71">
        <v>55.504155975000003</v>
      </c>
      <c r="I9" s="65">
        <v>13.768109944999999</v>
      </c>
      <c r="J9" s="65">
        <v>11.415576495</v>
      </c>
      <c r="K9" s="65">
        <v>6.9611301399999999</v>
      </c>
      <c r="L9" s="65">
        <v>3.4442483899999998</v>
      </c>
      <c r="M9" s="65">
        <v>3.0314368549999999</v>
      </c>
      <c r="N9" s="65">
        <v>1.58476062</v>
      </c>
      <c r="O9" s="66">
        <v>1.8787378936949999</v>
      </c>
      <c r="P9" s="66">
        <v>0.167289455</v>
      </c>
      <c r="Q9" s="66">
        <v>0.31101480999999997</v>
      </c>
      <c r="R9" s="65">
        <v>98.066460578695001</v>
      </c>
      <c r="S9" s="72">
        <v>1.4299220042543404</v>
      </c>
      <c r="T9" s="71">
        <v>56.59851048714031</v>
      </c>
      <c r="U9" s="65">
        <v>14.039570576682085</v>
      </c>
      <c r="V9" s="65">
        <v>11.640653111814297</v>
      </c>
      <c r="W9" s="65">
        <v>7.0983801178527592</v>
      </c>
      <c r="X9" s="65">
        <v>3.5121573366422334</v>
      </c>
      <c r="Y9" s="65">
        <v>3.0912065522823422</v>
      </c>
      <c r="Z9" s="65">
        <v>1.6160067475141346</v>
      </c>
      <c r="AA9" s="65">
        <v>1.9157802602525629</v>
      </c>
      <c r="AB9" s="65">
        <v>0.17058783809756844</v>
      </c>
      <c r="AC9" s="65">
        <v>0.31714697172171435</v>
      </c>
      <c r="AD9" s="72">
        <v>100</v>
      </c>
      <c r="AE9" s="64"/>
      <c r="AF9" s="139">
        <v>7.3932621800000007</v>
      </c>
      <c r="AG9" s="134">
        <v>3.9279500000000001</v>
      </c>
      <c r="AH9" s="134">
        <v>30.530650000000001</v>
      </c>
      <c r="AI9" s="134">
        <v>314.85910000000001</v>
      </c>
      <c r="AJ9" s="134">
        <v>723.066716305</v>
      </c>
      <c r="AK9" s="134">
        <v>39.583239320000004</v>
      </c>
      <c r="AL9" s="134">
        <v>322.01855</v>
      </c>
      <c r="AM9" s="134">
        <v>185.61562992</v>
      </c>
      <c r="AN9" s="134">
        <v>37.591849999999994</v>
      </c>
      <c r="AO9" s="135">
        <v>11.337299999999999</v>
      </c>
      <c r="AP9" s="134">
        <v>22.489490060000001</v>
      </c>
      <c r="AQ9" s="134">
        <v>16.856400000000001</v>
      </c>
      <c r="AR9" s="134">
        <v>118.64359999999999</v>
      </c>
      <c r="AS9" s="134">
        <v>9.3980999999999995</v>
      </c>
      <c r="AT9" s="134">
        <v>26.504100000000001</v>
      </c>
      <c r="AU9" s="134">
        <v>53.15605</v>
      </c>
      <c r="AV9" s="134">
        <v>5.8705000000000007</v>
      </c>
      <c r="AW9" s="134">
        <v>28.9894</v>
      </c>
      <c r="AX9" s="134">
        <v>1.6898000000000002</v>
      </c>
      <c r="AY9" s="134">
        <f t="shared" si="0"/>
        <v>1959.5216877849998</v>
      </c>
      <c r="AZ9" s="136">
        <f t="shared" si="1"/>
        <v>0.19595216877849997</v>
      </c>
      <c r="BA9" s="136">
        <f t="shared" si="2"/>
        <v>98.262412747473505</v>
      </c>
      <c r="BB9" s="136">
        <f t="shared" si="3"/>
        <v>98.308379938965786</v>
      </c>
      <c r="BC9" s="136">
        <f t="shared" si="4"/>
        <v>99.738301943220122</v>
      </c>
      <c r="BD9" s="140">
        <f t="shared" si="5"/>
        <v>101.00543093416512</v>
      </c>
      <c r="BE9" s="124">
        <f t="shared" si="6"/>
        <v>9.4081181650110732</v>
      </c>
      <c r="BF9" s="121">
        <f t="shared" si="7"/>
        <v>5.7409894645741986</v>
      </c>
      <c r="BG9" s="121">
        <f t="shared" si="8"/>
        <v>46.829600084527094</v>
      </c>
      <c r="BH9" s="121">
        <f t="shared" si="9"/>
        <v>463.19678599583847</v>
      </c>
      <c r="BI9" s="121">
        <f t="shared" si="10"/>
        <v>807.30340962726598</v>
      </c>
      <c r="BJ9" s="121">
        <f t="shared" si="11"/>
        <v>43.288234225346912</v>
      </c>
      <c r="BK9" s="121">
        <f t="shared" si="12"/>
        <v>380.82129823099751</v>
      </c>
      <c r="BL9" s="121">
        <f t="shared" si="13"/>
        <v>250.72964173144487</v>
      </c>
      <c r="BM9" s="121">
        <f t="shared" si="14"/>
        <v>47.739810182216964</v>
      </c>
      <c r="BN9" s="121">
        <f t="shared" si="15"/>
        <v>16.218491742191031</v>
      </c>
      <c r="BO9" s="121">
        <f t="shared" si="16"/>
        <v>30.23113896189329</v>
      </c>
      <c r="BP9" s="121">
        <f t="shared" si="17"/>
        <v>21.100607345859693</v>
      </c>
      <c r="BQ9" s="121">
        <f t="shared" si="18"/>
        <v>147.68287795624903</v>
      </c>
      <c r="BR9" s="121">
        <f t="shared" si="19"/>
        <v>10.123857034605917</v>
      </c>
      <c r="BS9" s="121">
        <f t="shared" si="20"/>
        <v>31.083312439709164</v>
      </c>
      <c r="BT9" s="121">
        <f t="shared" si="21"/>
        <v>65.342232009712902</v>
      </c>
      <c r="BU9" s="121">
        <f t="shared" si="22"/>
        <v>6.6800915324214154</v>
      </c>
      <c r="BV9" s="121">
        <f t="shared" si="23"/>
        <v>33.812927454242931</v>
      </c>
      <c r="BW9" s="121">
        <f t="shared" si="24"/>
        <v>1.860178523715498</v>
      </c>
      <c r="BX9" s="122">
        <f t="shared" si="25"/>
        <v>2419.1936027078236</v>
      </c>
      <c r="BY9" s="125">
        <f t="shared" si="26"/>
        <v>0.24191936027078237</v>
      </c>
    </row>
    <row r="10" spans="1:81" x14ac:dyDescent="0.25">
      <c r="A10" s="104" t="s">
        <v>783</v>
      </c>
      <c r="B10" s="95" t="s">
        <v>706</v>
      </c>
      <c r="C10" s="96" t="s">
        <v>785</v>
      </c>
      <c r="D10" s="98">
        <v>47.148668000000001</v>
      </c>
      <c r="E10" s="98">
        <v>-120.49642299999999</v>
      </c>
      <c r="F10" s="97" t="s">
        <v>790</v>
      </c>
      <c r="G10" s="243" t="s">
        <v>784</v>
      </c>
      <c r="H10" s="71">
        <v>54.861493530000004</v>
      </c>
      <c r="I10" s="65">
        <v>13.833556155</v>
      </c>
      <c r="J10" s="65">
        <v>11.20719645</v>
      </c>
      <c r="K10" s="65">
        <v>7.77339175</v>
      </c>
      <c r="L10" s="65">
        <v>4.0982383499999999</v>
      </c>
      <c r="M10" s="65">
        <v>3.0334378050000002</v>
      </c>
      <c r="N10" s="65">
        <v>1.59369161</v>
      </c>
      <c r="O10" s="66">
        <v>1.8055346584500001</v>
      </c>
      <c r="P10" s="66">
        <v>0.18439517999999999</v>
      </c>
      <c r="Q10" s="66">
        <v>0.299020905</v>
      </c>
      <c r="R10" s="65">
        <v>98.689956393450004</v>
      </c>
      <c r="S10" s="72">
        <v>0.76232751133835253</v>
      </c>
      <c r="T10" s="71">
        <v>55.58974340943282</v>
      </c>
      <c r="U10" s="65">
        <v>14.017187422648538</v>
      </c>
      <c r="V10" s="65">
        <v>11.355964537384084</v>
      </c>
      <c r="W10" s="65">
        <v>7.8765783612362767</v>
      </c>
      <c r="X10" s="65">
        <v>4.152639741435733</v>
      </c>
      <c r="Y10" s="65">
        <v>3.0737046766000269</v>
      </c>
      <c r="Z10" s="65">
        <v>1.6148468073553353</v>
      </c>
      <c r="AA10" s="65">
        <v>1.8295019315357934</v>
      </c>
      <c r="AB10" s="65">
        <v>0.18684290351174804</v>
      </c>
      <c r="AC10" s="65">
        <v>0.30299020885963818</v>
      </c>
      <c r="AD10" s="72">
        <v>100</v>
      </c>
      <c r="AE10" s="64"/>
      <c r="AF10" s="139">
        <v>15.54517495</v>
      </c>
      <c r="AG10" s="134">
        <v>12.6303</v>
      </c>
      <c r="AH10" s="134">
        <v>33.017250000000004</v>
      </c>
      <c r="AI10" s="134">
        <v>320.77684999999997</v>
      </c>
      <c r="AJ10" s="134">
        <v>605.03531272500004</v>
      </c>
      <c r="AK10" s="134">
        <v>40.65394864000001</v>
      </c>
      <c r="AL10" s="134">
        <v>324.15710000000001</v>
      </c>
      <c r="AM10" s="134">
        <v>161.75705928000002</v>
      </c>
      <c r="AN10" s="134">
        <v>31.824100000000001</v>
      </c>
      <c r="AO10" s="135">
        <v>10.2485</v>
      </c>
      <c r="AP10" s="134">
        <v>22.216916820000002</v>
      </c>
      <c r="AQ10" s="134">
        <v>30.730849999999997</v>
      </c>
      <c r="AR10" s="134">
        <v>116.60454999999999</v>
      </c>
      <c r="AS10" s="134">
        <v>7.657449999999999</v>
      </c>
      <c r="AT10" s="134">
        <v>21.380800000000001</v>
      </c>
      <c r="AU10" s="134">
        <v>44.801249999999996</v>
      </c>
      <c r="AV10" s="134">
        <v>5.1715499999999999</v>
      </c>
      <c r="AW10" s="134">
        <v>25.3095</v>
      </c>
      <c r="AX10" s="134">
        <v>1.5904</v>
      </c>
      <c r="AY10" s="134">
        <f t="shared" si="0"/>
        <v>1831.1088624149997</v>
      </c>
      <c r="AZ10" s="136">
        <f t="shared" si="1"/>
        <v>0.18311088624149999</v>
      </c>
      <c r="BA10" s="136">
        <f t="shared" si="2"/>
        <v>98.873067279691497</v>
      </c>
      <c r="BB10" s="136">
        <f t="shared" si="3"/>
        <v>98.917629018907789</v>
      </c>
      <c r="BC10" s="136">
        <f t="shared" si="4"/>
        <v>99.679956530246145</v>
      </c>
      <c r="BD10" s="140">
        <f t="shared" si="5"/>
        <v>100.92395533619614</v>
      </c>
      <c r="BE10" s="124">
        <f t="shared" si="6"/>
        <v>19.781638911846365</v>
      </c>
      <c r="BF10" s="121">
        <f t="shared" si="7"/>
        <v>18.460117678282945</v>
      </c>
      <c r="BG10" s="121">
        <f t="shared" si="8"/>
        <v>50.643684736186501</v>
      </c>
      <c r="BH10" s="121">
        <f t="shared" si="9"/>
        <v>471.90253018530882</v>
      </c>
      <c r="BI10" s="121">
        <f t="shared" si="10"/>
        <v>675.5214420653233</v>
      </c>
      <c r="BJ10" s="121">
        <f t="shared" si="11"/>
        <v>44.459162037917409</v>
      </c>
      <c r="BK10" s="121">
        <f t="shared" si="12"/>
        <v>383.35036181237166</v>
      </c>
      <c r="BL10" s="121">
        <f t="shared" si="13"/>
        <v>218.50147823373825</v>
      </c>
      <c r="BM10" s="121">
        <f t="shared" si="14"/>
        <v>40.415049890332376</v>
      </c>
      <c r="BN10" s="121">
        <f t="shared" si="15"/>
        <v>14.66091685144124</v>
      </c>
      <c r="BO10" s="121">
        <f t="shared" si="16"/>
        <v>29.864736723614463</v>
      </c>
      <c r="BP10" s="121">
        <f t="shared" si="17"/>
        <v>38.468451107858868</v>
      </c>
      <c r="BQ10" s="121">
        <f t="shared" si="18"/>
        <v>145.14474886798223</v>
      </c>
      <c r="BR10" s="121">
        <f t="shared" si="19"/>
        <v>8.2487874197596405</v>
      </c>
      <c r="BS10" s="121">
        <f t="shared" si="20"/>
        <v>25.07484074580664</v>
      </c>
      <c r="BT10" s="121">
        <f t="shared" si="21"/>
        <v>55.072069347236102</v>
      </c>
      <c r="BU10" s="121">
        <f t="shared" si="22"/>
        <v>5.8847504240684714</v>
      </c>
      <c r="BV10" s="121">
        <f t="shared" si="23"/>
        <v>29.520731281198007</v>
      </c>
      <c r="BW10" s="121">
        <f t="shared" si="24"/>
        <v>1.7507562576145863</v>
      </c>
      <c r="BX10" s="122">
        <f t="shared" si="25"/>
        <v>2276.7262545778881</v>
      </c>
      <c r="BY10" s="125">
        <f t="shared" si="26"/>
        <v>0.2276726254577888</v>
      </c>
    </row>
    <row r="11" spans="1:81" x14ac:dyDescent="0.25">
      <c r="A11" s="104" t="s">
        <v>794</v>
      </c>
      <c r="B11" s="95" t="s">
        <v>707</v>
      </c>
      <c r="C11" s="96" t="s">
        <v>773</v>
      </c>
      <c r="D11" s="98">
        <v>47.127011000000003</v>
      </c>
      <c r="E11" s="98">
        <v>-120.48924</v>
      </c>
      <c r="F11" s="97" t="s">
        <v>795</v>
      </c>
      <c r="G11" s="243" t="s">
        <v>784</v>
      </c>
      <c r="H11" s="71">
        <v>54.222752260000007</v>
      </c>
      <c r="I11" s="65">
        <v>14.46449853</v>
      </c>
      <c r="J11" s="65">
        <v>10.446847155</v>
      </c>
      <c r="K11" s="65">
        <v>9.1149446350000005</v>
      </c>
      <c r="L11" s="65">
        <v>4.8817452400000008</v>
      </c>
      <c r="M11" s="65">
        <v>3.0182355400000001</v>
      </c>
      <c r="N11" s="65">
        <v>1.1053733800000001</v>
      </c>
      <c r="O11" s="66">
        <v>1.811007646517</v>
      </c>
      <c r="P11" s="66">
        <v>0.19156394999999998</v>
      </c>
      <c r="Q11" s="66">
        <v>0.31087935499999997</v>
      </c>
      <c r="R11" s="65">
        <v>99.567847691517017</v>
      </c>
      <c r="S11" s="72">
        <v>0</v>
      </c>
      <c r="T11" s="71">
        <v>54.458094171116322</v>
      </c>
      <c r="U11" s="65">
        <v>14.527278499394889</v>
      </c>
      <c r="V11" s="65">
        <v>10.492189393675174</v>
      </c>
      <c r="W11" s="65">
        <v>9.1545060442002271</v>
      </c>
      <c r="X11" s="65">
        <v>4.9029333797841206</v>
      </c>
      <c r="Y11" s="65">
        <v>3.0313355264554422</v>
      </c>
      <c r="Z11" s="65">
        <v>1.1101710096462956</v>
      </c>
      <c r="AA11" s="65">
        <v>1.8188679262485397</v>
      </c>
      <c r="AB11" s="65">
        <v>0.19239539112415788</v>
      </c>
      <c r="AC11" s="65">
        <v>0.31222865835482583</v>
      </c>
      <c r="AD11" s="72">
        <v>100</v>
      </c>
      <c r="AE11" s="64"/>
      <c r="AF11" s="139">
        <v>17.276426880000002</v>
      </c>
      <c r="AG11" s="134">
        <v>44.299350000000004</v>
      </c>
      <c r="AH11" s="134">
        <v>37.779350000000001</v>
      </c>
      <c r="AI11" s="134">
        <v>322.04454999999996</v>
      </c>
      <c r="AJ11" s="134">
        <v>467.42287225000007</v>
      </c>
      <c r="AK11" s="134">
        <v>24.813245200000001</v>
      </c>
      <c r="AL11" s="134">
        <v>318.31110000000001</v>
      </c>
      <c r="AM11" s="134">
        <v>157.41208355999999</v>
      </c>
      <c r="AN11" s="134">
        <v>33.697700000000005</v>
      </c>
      <c r="AO11" s="135">
        <v>10.1539</v>
      </c>
      <c r="AP11" s="134">
        <v>22.676065489999999</v>
      </c>
      <c r="AQ11" s="134">
        <v>36.087649999999996</v>
      </c>
      <c r="AR11" s="134">
        <v>118.26560000000001</v>
      </c>
      <c r="AS11" s="134">
        <v>4.8803999999999998</v>
      </c>
      <c r="AT11" s="134">
        <v>19.521599999999999</v>
      </c>
      <c r="AU11" s="134">
        <v>43.354799999999997</v>
      </c>
      <c r="AV11" s="134">
        <v>3.6814999999999998</v>
      </c>
      <c r="AW11" s="134">
        <v>25.198800000000002</v>
      </c>
      <c r="AX11" s="134">
        <v>0.69650000000000001</v>
      </c>
      <c r="AY11" s="134">
        <f t="shared" si="0"/>
        <v>1707.5734933799995</v>
      </c>
      <c r="AZ11" s="136">
        <f t="shared" si="1"/>
        <v>0.17075734933799994</v>
      </c>
      <c r="BA11" s="136">
        <f t="shared" si="2"/>
        <v>99.73860504085502</v>
      </c>
      <c r="BB11" s="136">
        <f t="shared" si="3"/>
        <v>99.783098768453698</v>
      </c>
      <c r="BC11" s="136">
        <f t="shared" si="4"/>
        <v>99.783098768453698</v>
      </c>
      <c r="BD11" s="140">
        <f t="shared" si="5"/>
        <v>100.9426988026587</v>
      </c>
      <c r="BE11" s="124">
        <f t="shared" si="6"/>
        <v>21.984701962268783</v>
      </c>
      <c r="BF11" s="121">
        <f t="shared" si="7"/>
        <v>64.746776725132705</v>
      </c>
      <c r="BG11" s="121">
        <f t="shared" si="8"/>
        <v>57.948057180354127</v>
      </c>
      <c r="BH11" s="121">
        <f t="shared" si="9"/>
        <v>473.76747410977191</v>
      </c>
      <c r="BI11" s="121">
        <f t="shared" si="10"/>
        <v>521.87726249319212</v>
      </c>
      <c r="BJ11" s="121">
        <f t="shared" si="11"/>
        <v>27.135767273242074</v>
      </c>
      <c r="BK11" s="121">
        <f t="shared" si="12"/>
        <v>376.43684298105461</v>
      </c>
      <c r="BL11" s="121">
        <f t="shared" si="13"/>
        <v>212.63228388799823</v>
      </c>
      <c r="BM11" s="121">
        <f t="shared" si="14"/>
        <v>42.794430217648056</v>
      </c>
      <c r="BN11" s="121">
        <f t="shared" si="15"/>
        <v>14.525587512109013</v>
      </c>
      <c r="BO11" s="121">
        <f t="shared" si="16"/>
        <v>30.4819400132358</v>
      </c>
      <c r="BP11" s="121">
        <f t="shared" si="17"/>
        <v>45.174018929594304</v>
      </c>
      <c r="BQ11" s="121">
        <f t="shared" si="18"/>
        <v>147.21235845188923</v>
      </c>
      <c r="BR11" s="121">
        <f t="shared" si="19"/>
        <v>5.2572830542014577</v>
      </c>
      <c r="BS11" s="121">
        <f t="shared" si="20"/>
        <v>22.894419811388669</v>
      </c>
      <c r="BT11" s="121">
        <f t="shared" si="21"/>
        <v>53.294016397657472</v>
      </c>
      <c r="BU11" s="121">
        <f t="shared" si="22"/>
        <v>4.1892099440608863</v>
      </c>
      <c r="BV11" s="121">
        <f t="shared" si="23"/>
        <v>29.391611980033282</v>
      </c>
      <c r="BW11" s="121">
        <f t="shared" si="24"/>
        <v>0.7667264420451203</v>
      </c>
      <c r="BX11" s="122">
        <f t="shared" si="25"/>
        <v>2152.5107693668783</v>
      </c>
      <c r="BY11" s="125">
        <f t="shared" si="26"/>
        <v>0.21525107693668782</v>
      </c>
    </row>
    <row r="12" spans="1:81" x14ac:dyDescent="0.25">
      <c r="A12" s="104" t="s">
        <v>796</v>
      </c>
      <c r="B12" s="95" t="s">
        <v>708</v>
      </c>
      <c r="C12" s="96" t="s">
        <v>799</v>
      </c>
      <c r="D12" s="98">
        <v>47.146483000000003</v>
      </c>
      <c r="E12" s="98">
        <v>-120.468445</v>
      </c>
      <c r="F12" s="97" t="s">
        <v>797</v>
      </c>
      <c r="G12" s="243" t="s">
        <v>784</v>
      </c>
      <c r="H12" s="71">
        <v>53.733679514999999</v>
      </c>
      <c r="I12" s="65">
        <v>13.572753415000001</v>
      </c>
      <c r="J12" s="65">
        <v>12.906927169999999</v>
      </c>
      <c r="K12" s="65">
        <v>7.6568310400000001</v>
      </c>
      <c r="L12" s="65">
        <v>4.0260110200000003</v>
      </c>
      <c r="M12" s="65">
        <v>3.16323555</v>
      </c>
      <c r="N12" s="65">
        <v>1.4610082100000001</v>
      </c>
      <c r="O12" s="66">
        <v>2.1924056416194997</v>
      </c>
      <c r="P12" s="66">
        <v>0.21702634999999998</v>
      </c>
      <c r="Q12" s="66">
        <v>0.428505945</v>
      </c>
      <c r="R12" s="65">
        <v>99.358383856619497</v>
      </c>
      <c r="S12" s="72">
        <v>0.11156045182006498</v>
      </c>
      <c r="T12" s="71">
        <v>54.080669823032892</v>
      </c>
      <c r="U12" s="65">
        <v>13.660400751471915</v>
      </c>
      <c r="V12" s="65">
        <v>12.990274870639523</v>
      </c>
      <c r="W12" s="65">
        <v>7.7062757492606728</v>
      </c>
      <c r="X12" s="65">
        <v>4.0520093662249899</v>
      </c>
      <c r="Y12" s="65">
        <v>3.1836624421797675</v>
      </c>
      <c r="Z12" s="65">
        <v>1.4704428084381167</v>
      </c>
      <c r="AA12" s="65">
        <v>2.2065633080176519</v>
      </c>
      <c r="AB12" s="65">
        <v>0.21842781814283824</v>
      </c>
      <c r="AC12" s="65">
        <v>0.4312730625916395</v>
      </c>
      <c r="AD12" s="72">
        <v>100</v>
      </c>
      <c r="AE12" s="64"/>
      <c r="AF12" s="139">
        <v>11.083411049999999</v>
      </c>
      <c r="AG12" s="134">
        <v>14.342400000000001</v>
      </c>
      <c r="AH12" s="134">
        <v>35.832099999999997</v>
      </c>
      <c r="AI12" s="134">
        <v>370.31380000000001</v>
      </c>
      <c r="AJ12" s="134">
        <v>577.87556943499999</v>
      </c>
      <c r="AK12" s="134">
        <v>36.120391740000002</v>
      </c>
      <c r="AL12" s="134">
        <v>331.28410000000002</v>
      </c>
      <c r="AM12" s="134">
        <v>167.87217559999999</v>
      </c>
      <c r="AN12" s="134">
        <v>37.531149999999997</v>
      </c>
      <c r="AO12" s="135">
        <v>10.794499999999999</v>
      </c>
      <c r="AP12" s="134">
        <v>21.560094560000003</v>
      </c>
      <c r="AQ12" s="134">
        <v>23.4879</v>
      </c>
      <c r="AR12" s="134">
        <v>131.48419999999999</v>
      </c>
      <c r="AS12" s="134">
        <v>6.7</v>
      </c>
      <c r="AT12" s="134">
        <v>20.63965</v>
      </c>
      <c r="AU12" s="134">
        <v>46.976549999999996</v>
      </c>
      <c r="AV12" s="134">
        <v>4.0958999999999994</v>
      </c>
      <c r="AW12" s="134">
        <v>27.536200000000001</v>
      </c>
      <c r="AX12" s="134">
        <v>1.4999999999999998</v>
      </c>
      <c r="AY12" s="134">
        <f t="shared" si="0"/>
        <v>1877.0300923850002</v>
      </c>
      <c r="AZ12" s="136">
        <f t="shared" si="1"/>
        <v>0.18770300923850003</v>
      </c>
      <c r="BA12" s="136">
        <f t="shared" si="2"/>
        <v>99.546086865858001</v>
      </c>
      <c r="BB12" s="136">
        <f t="shared" si="3"/>
        <v>99.593463695324104</v>
      </c>
      <c r="BC12" s="136">
        <f t="shared" si="4"/>
        <v>99.705024147144172</v>
      </c>
      <c r="BD12" s="140">
        <f t="shared" si="5"/>
        <v>101.13769306301417</v>
      </c>
      <c r="BE12" s="124">
        <f t="shared" si="6"/>
        <v>14.103928454190086</v>
      </c>
      <c r="BF12" s="121">
        <f t="shared" si="7"/>
        <v>20.962478467574432</v>
      </c>
      <c r="BG12" s="121">
        <f t="shared" si="8"/>
        <v>54.961257398345047</v>
      </c>
      <c r="BH12" s="121">
        <f t="shared" si="9"/>
        <v>544.77752737623189</v>
      </c>
      <c r="BI12" s="121">
        <f t="shared" si="10"/>
        <v>645.19761043514563</v>
      </c>
      <c r="BJ12" s="121">
        <f t="shared" si="11"/>
        <v>39.50126378773605</v>
      </c>
      <c r="BK12" s="121">
        <f t="shared" si="12"/>
        <v>391.77879984021916</v>
      </c>
      <c r="BL12" s="121">
        <f t="shared" si="13"/>
        <v>226.76177896768252</v>
      </c>
      <c r="BM12" s="121">
        <f t="shared" si="14"/>
        <v>47.662724152184907</v>
      </c>
      <c r="BN12" s="121">
        <f t="shared" si="15"/>
        <v>15.441993165134649</v>
      </c>
      <c r="BO12" s="121">
        <f t="shared" si="16"/>
        <v>28.981813857762486</v>
      </c>
      <c r="BP12" s="121">
        <f t="shared" si="17"/>
        <v>29.401826919082239</v>
      </c>
      <c r="BQ12" s="121">
        <f t="shared" si="18"/>
        <v>163.66635083371574</v>
      </c>
      <c r="BR12" s="121">
        <f t="shared" si="19"/>
        <v>7.2173994883922976</v>
      </c>
      <c r="BS12" s="121">
        <f t="shared" si="20"/>
        <v>24.20563948959758</v>
      </c>
      <c r="BT12" s="121">
        <f t="shared" si="21"/>
        <v>57.746063319525774</v>
      </c>
      <c r="BU12" s="121">
        <f t="shared" si="22"/>
        <v>4.6607592040958803</v>
      </c>
      <c r="BV12" s="121">
        <f t="shared" si="23"/>
        <v>32.117930449251254</v>
      </c>
      <c r="BW12" s="121">
        <f t="shared" si="24"/>
        <v>1.6512414401546018</v>
      </c>
      <c r="BX12" s="122">
        <f t="shared" si="25"/>
        <v>2350.7983870460216</v>
      </c>
      <c r="BY12" s="125">
        <f t="shared" si="26"/>
        <v>0.23507983870460217</v>
      </c>
    </row>
    <row r="13" spans="1:81" x14ac:dyDescent="0.25">
      <c r="A13" s="104" t="s">
        <v>800</v>
      </c>
      <c r="B13" s="95" t="s">
        <v>709</v>
      </c>
      <c r="C13" s="96" t="s">
        <v>799</v>
      </c>
      <c r="D13" s="98">
        <v>47.146352</v>
      </c>
      <c r="E13" s="98">
        <v>-120.46860599999999</v>
      </c>
      <c r="F13" s="97" t="s">
        <v>798</v>
      </c>
      <c r="G13" s="243" t="s">
        <v>784</v>
      </c>
      <c r="H13" s="71">
        <v>54.303404429999993</v>
      </c>
      <c r="I13" s="65">
        <v>13.628916014999998</v>
      </c>
      <c r="J13" s="65">
        <v>12.635391339999998</v>
      </c>
      <c r="K13" s="65">
        <v>7.643605964999999</v>
      </c>
      <c r="L13" s="65">
        <v>4.0020852899999992</v>
      </c>
      <c r="M13" s="65">
        <v>3.1836180499999998</v>
      </c>
      <c r="N13" s="65">
        <v>1.4975160299999999</v>
      </c>
      <c r="O13" s="66">
        <v>2.2015778460264999</v>
      </c>
      <c r="P13" s="66">
        <v>0.21699911499999999</v>
      </c>
      <c r="Q13" s="66">
        <v>0.42075610999999996</v>
      </c>
      <c r="R13" s="65">
        <v>99.733870191026483</v>
      </c>
      <c r="S13" s="72">
        <v>0</v>
      </c>
      <c r="T13" s="71">
        <v>54.448307607023885</v>
      </c>
      <c r="U13" s="65">
        <v>13.66528340762841</v>
      </c>
      <c r="V13" s="65">
        <v>12.66910761188616</v>
      </c>
      <c r="W13" s="65">
        <v>7.6640021593062864</v>
      </c>
      <c r="X13" s="65">
        <v>4.0127644523716537</v>
      </c>
      <c r="Y13" s="65">
        <v>3.1921132148007674</v>
      </c>
      <c r="Z13" s="65">
        <v>1.5015120010200289</v>
      </c>
      <c r="AA13" s="65">
        <v>2.2074525352417198</v>
      </c>
      <c r="AB13" s="65">
        <v>0.21757815532914554</v>
      </c>
      <c r="AC13" s="65">
        <v>0.42187885539195424</v>
      </c>
      <c r="AD13" s="72">
        <v>100</v>
      </c>
      <c r="AE13" s="64"/>
      <c r="AF13" s="139">
        <v>10.24182607</v>
      </c>
      <c r="AG13" s="134">
        <v>10.1412</v>
      </c>
      <c r="AH13" s="134">
        <v>36.381</v>
      </c>
      <c r="AI13" s="134">
        <v>368.41724999999997</v>
      </c>
      <c r="AJ13" s="134">
        <v>583.41442452999991</v>
      </c>
      <c r="AK13" s="134">
        <v>37.370074639999999</v>
      </c>
      <c r="AL13" s="134">
        <v>327.65464999999995</v>
      </c>
      <c r="AM13" s="134">
        <v>170.45372387999998</v>
      </c>
      <c r="AN13" s="134">
        <v>37.09814999999999</v>
      </c>
      <c r="AO13" s="135">
        <v>10.692849999999998</v>
      </c>
      <c r="AP13" s="134">
        <v>21.821948429999999</v>
      </c>
      <c r="AQ13" s="134">
        <v>20.229549999999996</v>
      </c>
      <c r="AR13" s="134">
        <v>130.26835</v>
      </c>
      <c r="AS13" s="134">
        <v>7.0783499999999986</v>
      </c>
      <c r="AT13" s="134">
        <v>20.461200000000002</v>
      </c>
      <c r="AU13" s="134">
        <v>45.431449999999998</v>
      </c>
      <c r="AV13" s="134">
        <v>4.3669499999999992</v>
      </c>
      <c r="AW13" s="134">
        <v>26.305899999999998</v>
      </c>
      <c r="AX13" s="134">
        <v>2.7081</v>
      </c>
      <c r="AY13" s="134">
        <f t="shared" si="0"/>
        <v>1870.5369475499999</v>
      </c>
      <c r="AZ13" s="136">
        <f t="shared" si="1"/>
        <v>0.187053694755</v>
      </c>
      <c r="BA13" s="136">
        <f t="shared" si="2"/>
        <v>99.920923885781477</v>
      </c>
      <c r="BB13" s="136">
        <f t="shared" si="3"/>
        <v>99.967965338022154</v>
      </c>
      <c r="BC13" s="136">
        <f t="shared" si="4"/>
        <v>99.967965338022154</v>
      </c>
      <c r="BD13" s="140">
        <f t="shared" si="5"/>
        <v>101.37049377676216</v>
      </c>
      <c r="BE13" s="124">
        <f t="shared" si="6"/>
        <v>13.032989706859139</v>
      </c>
      <c r="BF13" s="121">
        <f t="shared" si="7"/>
        <v>14.822113916455113</v>
      </c>
      <c r="BG13" s="121">
        <f t="shared" si="8"/>
        <v>55.8031905863511</v>
      </c>
      <c r="BH13" s="121">
        <f t="shared" si="9"/>
        <v>541.98746710965418</v>
      </c>
      <c r="BI13" s="121">
        <f t="shared" si="10"/>
        <v>651.38173771246682</v>
      </c>
      <c r="BJ13" s="121">
        <f t="shared" si="11"/>
        <v>40.86791712414648</v>
      </c>
      <c r="BK13" s="121">
        <f t="shared" si="12"/>
        <v>387.48658791371827</v>
      </c>
      <c r="BL13" s="121">
        <f t="shared" si="13"/>
        <v>230.24893506351239</v>
      </c>
      <c r="BM13" s="121">
        <f t="shared" si="14"/>
        <v>47.112835338282423</v>
      </c>
      <c r="BN13" s="121">
        <f t="shared" si="15"/>
        <v>15.296578499773961</v>
      </c>
      <c r="BO13" s="121">
        <f t="shared" si="16"/>
        <v>29.333806753580035</v>
      </c>
      <c r="BP13" s="121">
        <f t="shared" si="17"/>
        <v>25.323069655053029</v>
      </c>
      <c r="BQ13" s="121">
        <f t="shared" si="18"/>
        <v>162.15290866605474</v>
      </c>
      <c r="BR13" s="121">
        <f t="shared" si="19"/>
        <v>7.6249671147256128</v>
      </c>
      <c r="BS13" s="121">
        <f t="shared" si="20"/>
        <v>23.996358015981574</v>
      </c>
      <c r="BT13" s="121">
        <f t="shared" si="21"/>
        <v>55.846744565062131</v>
      </c>
      <c r="BU13" s="121">
        <f t="shared" si="22"/>
        <v>4.9691892883924176</v>
      </c>
      <c r="BV13" s="121">
        <f t="shared" si="23"/>
        <v>30.682921630615638</v>
      </c>
      <c r="BW13" s="121">
        <f t="shared" si="24"/>
        <v>2.9811512960551187</v>
      </c>
      <c r="BX13" s="122">
        <f t="shared" si="25"/>
        <v>2340.9514699567399</v>
      </c>
      <c r="BY13" s="125">
        <f t="shared" si="26"/>
        <v>0.23409514699567399</v>
      </c>
    </row>
    <row r="14" spans="1:81" x14ac:dyDescent="0.25">
      <c r="A14" s="104" t="s">
        <v>802</v>
      </c>
      <c r="B14" s="95" t="s">
        <v>710</v>
      </c>
      <c r="C14" s="96" t="s">
        <v>773</v>
      </c>
      <c r="D14" s="98">
        <v>47.128425</v>
      </c>
      <c r="E14" s="98">
        <v>-120.482063</v>
      </c>
      <c r="F14" s="97" t="s">
        <v>801</v>
      </c>
      <c r="G14" s="243" t="s">
        <v>784</v>
      </c>
      <c r="H14" s="71">
        <v>53.878785834999995</v>
      </c>
      <c r="I14" s="65">
        <v>14.106111689999999</v>
      </c>
      <c r="J14" s="65">
        <v>11.41448346</v>
      </c>
      <c r="K14" s="65">
        <v>8.7845368700000002</v>
      </c>
      <c r="L14" s="65">
        <v>5.0296863050000002</v>
      </c>
      <c r="M14" s="65">
        <v>2.8760330449999998</v>
      </c>
      <c r="N14" s="65">
        <v>1.2404846749999998</v>
      </c>
      <c r="O14" s="66">
        <v>1.7984485434540001</v>
      </c>
      <c r="P14" s="66">
        <v>0.20437677499999998</v>
      </c>
      <c r="Q14" s="66">
        <v>0.32738341500000001</v>
      </c>
      <c r="R14" s="65">
        <v>99.660330613453993</v>
      </c>
      <c r="S14" s="72">
        <v>0</v>
      </c>
      <c r="T14" s="71">
        <v>54.062419323066592</v>
      </c>
      <c r="U14" s="65">
        <v>14.154189137413614</v>
      </c>
      <c r="V14" s="65">
        <v>11.453387109734374</v>
      </c>
      <c r="W14" s="65">
        <v>8.8144769497825646</v>
      </c>
      <c r="X14" s="65">
        <v>5.0468288375525416</v>
      </c>
      <c r="Y14" s="65">
        <v>2.885835344210407</v>
      </c>
      <c r="Z14" s="65">
        <v>1.2447125825935563</v>
      </c>
      <c r="AA14" s="65">
        <v>1.8045781429619423</v>
      </c>
      <c r="AB14" s="65">
        <v>0.20507334637761016</v>
      </c>
      <c r="AC14" s="65">
        <v>0.32849922630680473</v>
      </c>
      <c r="AD14" s="72">
        <v>100</v>
      </c>
      <c r="AE14" s="64"/>
      <c r="AF14" s="139">
        <v>16.422582820000002</v>
      </c>
      <c r="AG14" s="134">
        <v>39.31935</v>
      </c>
      <c r="AH14" s="134">
        <v>36.718299999999999</v>
      </c>
      <c r="AI14" s="134">
        <v>310.85489999999999</v>
      </c>
      <c r="AJ14" s="134">
        <v>476.70721730000002</v>
      </c>
      <c r="AK14" s="134">
        <v>28.078570939999999</v>
      </c>
      <c r="AL14" s="134">
        <v>313.00684999999999</v>
      </c>
      <c r="AM14" s="134">
        <v>159.18815671999999</v>
      </c>
      <c r="AN14" s="134">
        <v>33.516750000000002</v>
      </c>
      <c r="AO14" s="135">
        <v>10.205199999999998</v>
      </c>
      <c r="AP14" s="134">
        <v>21.636520530000002</v>
      </c>
      <c r="AQ14" s="134">
        <v>33.516900000000007</v>
      </c>
      <c r="AR14" s="134">
        <v>119.15964999999998</v>
      </c>
      <c r="AS14" s="134">
        <v>5.8532999999999991</v>
      </c>
      <c r="AT14" s="134">
        <v>20.41085</v>
      </c>
      <c r="AU14" s="134">
        <v>40.819450000000003</v>
      </c>
      <c r="AV14" s="134">
        <v>3.8000000000000003</v>
      </c>
      <c r="AW14" s="134">
        <v>23.711349999999996</v>
      </c>
      <c r="AX14" s="134">
        <v>1.5014999999999996</v>
      </c>
      <c r="AY14" s="134">
        <f t="shared" si="0"/>
        <v>1694.4273983100004</v>
      </c>
      <c r="AZ14" s="136">
        <f t="shared" si="1"/>
        <v>0.16944273983100003</v>
      </c>
      <c r="BA14" s="136">
        <f t="shared" si="2"/>
        <v>99.829773353284992</v>
      </c>
      <c r="BB14" s="136">
        <f t="shared" si="3"/>
        <v>99.873402751211543</v>
      </c>
      <c r="BC14" s="136">
        <f t="shared" si="4"/>
        <v>99.873402751211543</v>
      </c>
      <c r="BD14" s="140">
        <f t="shared" si="5"/>
        <v>101.14041041527155</v>
      </c>
      <c r="BE14" s="124">
        <f t="shared" si="6"/>
        <v>20.898163217206612</v>
      </c>
      <c r="BF14" s="121">
        <f t="shared" si="7"/>
        <v>57.468138368336028</v>
      </c>
      <c r="BG14" s="121">
        <f t="shared" si="8"/>
        <v>56.320559987543376</v>
      </c>
      <c r="BH14" s="121">
        <f t="shared" si="9"/>
        <v>457.30611118134351</v>
      </c>
      <c r="BI14" s="121">
        <f t="shared" si="10"/>
        <v>532.24322630538813</v>
      </c>
      <c r="BJ14" s="121">
        <f t="shared" si="11"/>
        <v>30.706727808140865</v>
      </c>
      <c r="BK14" s="121">
        <f t="shared" si="12"/>
        <v>370.16400133531158</v>
      </c>
      <c r="BL14" s="121">
        <f t="shared" si="13"/>
        <v>215.03140397981144</v>
      </c>
      <c r="BM14" s="121">
        <f t="shared" si="14"/>
        <v>42.564632571283951</v>
      </c>
      <c r="BN14" s="121">
        <f t="shared" si="15"/>
        <v>14.598974352571412</v>
      </c>
      <c r="BO14" s="121">
        <f t="shared" si="16"/>
        <v>29.0845482511704</v>
      </c>
      <c r="BP14" s="121">
        <f t="shared" si="17"/>
        <v>41.955989793220667</v>
      </c>
      <c r="BQ14" s="121">
        <f t="shared" si="18"/>
        <v>148.32523666054763</v>
      </c>
      <c r="BR14" s="121">
        <f t="shared" si="19"/>
        <v>6.3053140933442728</v>
      </c>
      <c r="BS14" s="121">
        <f t="shared" si="20"/>
        <v>23.937308858253544</v>
      </c>
      <c r="BT14" s="121">
        <f t="shared" si="21"/>
        <v>50.177429895729183</v>
      </c>
      <c r="BU14" s="121">
        <f t="shared" si="22"/>
        <v>4.3240520949154888</v>
      </c>
      <c r="BV14" s="121">
        <f t="shared" si="23"/>
        <v>27.656666139767051</v>
      </c>
      <c r="BW14" s="121">
        <f t="shared" si="24"/>
        <v>1.6528926815947564</v>
      </c>
      <c r="BX14" s="122">
        <f t="shared" si="25"/>
        <v>2130.7213775754799</v>
      </c>
      <c r="BY14" s="125">
        <f t="shared" si="26"/>
        <v>0.21307213775754799</v>
      </c>
    </row>
    <row r="15" spans="1:81" x14ac:dyDescent="0.25">
      <c r="A15" s="104" t="s">
        <v>804</v>
      </c>
      <c r="B15" s="95" t="s">
        <v>711</v>
      </c>
      <c r="C15" s="96" t="s">
        <v>777</v>
      </c>
      <c r="D15" s="98">
        <v>47.133369999999999</v>
      </c>
      <c r="E15" s="98">
        <v>-120.479471</v>
      </c>
      <c r="F15" s="97" t="s">
        <v>790</v>
      </c>
      <c r="G15" s="243" t="s">
        <v>776</v>
      </c>
      <c r="H15" s="71">
        <v>55.067756074999991</v>
      </c>
      <c r="I15" s="65">
        <v>13.902109024999998</v>
      </c>
      <c r="J15" s="65">
        <v>11.466963699999999</v>
      </c>
      <c r="K15" s="65">
        <v>7.7582907349999992</v>
      </c>
      <c r="L15" s="65">
        <v>4.139970224999999</v>
      </c>
      <c r="M15" s="65">
        <v>3.0850161049999998</v>
      </c>
      <c r="N15" s="65">
        <v>1.5043684349999999</v>
      </c>
      <c r="O15" s="66">
        <v>1.8174381071645</v>
      </c>
      <c r="P15" s="66">
        <v>0.18672654</v>
      </c>
      <c r="Q15" s="66">
        <v>0.30459947999999998</v>
      </c>
      <c r="R15" s="65">
        <v>99.233238427164466</v>
      </c>
      <c r="S15" s="72">
        <v>0.55488540410132015</v>
      </c>
      <c r="T15" s="71">
        <v>55.493257045540048</v>
      </c>
      <c r="U15" s="65">
        <v>14.009528707665741</v>
      </c>
      <c r="V15" s="65">
        <v>11.555567349962642</v>
      </c>
      <c r="W15" s="65">
        <v>7.8182379794996359</v>
      </c>
      <c r="X15" s="65">
        <v>4.1719592050184549</v>
      </c>
      <c r="Y15" s="65">
        <v>3.1088535997586635</v>
      </c>
      <c r="Z15" s="65">
        <v>1.5159924828052258</v>
      </c>
      <c r="AA15" s="65">
        <v>1.8314812012292323</v>
      </c>
      <c r="AB15" s="65">
        <v>0.18816935026972254</v>
      </c>
      <c r="AC15" s="65">
        <v>0.30695307825066187</v>
      </c>
      <c r="AD15" s="72">
        <v>100</v>
      </c>
      <c r="AE15" s="64"/>
      <c r="AF15" s="139">
        <v>14.232873159999999</v>
      </c>
      <c r="AG15" s="134">
        <v>12.706949999999999</v>
      </c>
      <c r="AH15" s="134">
        <v>32.746499999999997</v>
      </c>
      <c r="AI15" s="134">
        <v>324.55340000000001</v>
      </c>
      <c r="AJ15" s="134">
        <v>585.29640778499993</v>
      </c>
      <c r="AK15" s="134">
        <v>41.764348299999995</v>
      </c>
      <c r="AL15" s="134">
        <v>321.84214999999995</v>
      </c>
      <c r="AM15" s="134">
        <v>163.69018915999999</v>
      </c>
      <c r="AN15" s="134">
        <v>33.248999999999995</v>
      </c>
      <c r="AO15" s="135">
        <v>10.049999999999999</v>
      </c>
      <c r="AP15" s="134">
        <v>21.281657109999998</v>
      </c>
      <c r="AQ15" s="134">
        <v>30.83785</v>
      </c>
      <c r="AR15" s="134">
        <v>117.4768</v>
      </c>
      <c r="AS15" s="134">
        <v>7.8311999999999999</v>
      </c>
      <c r="AT15" s="134">
        <v>22.690399999999997</v>
      </c>
      <c r="AU15" s="134">
        <v>45.353450000000002</v>
      </c>
      <c r="AV15" s="134">
        <v>4.4219999999999997</v>
      </c>
      <c r="AW15" s="134">
        <v>25.413199999999996</v>
      </c>
      <c r="AX15" s="134">
        <v>2.3115000000000001</v>
      </c>
      <c r="AY15" s="134">
        <f t="shared" si="0"/>
        <v>1817.7498755149998</v>
      </c>
      <c r="AZ15" s="136">
        <f t="shared" si="1"/>
        <v>0.18177498755149998</v>
      </c>
      <c r="BA15" s="136">
        <f t="shared" si="2"/>
        <v>99.415013414715972</v>
      </c>
      <c r="BB15" s="136">
        <f t="shared" si="3"/>
        <v>99.459569429224899</v>
      </c>
      <c r="BC15" s="136">
        <f t="shared" si="4"/>
        <v>100.01445483332623</v>
      </c>
      <c r="BD15" s="140">
        <f t="shared" si="5"/>
        <v>101.28728780402622</v>
      </c>
      <c r="BE15" s="124">
        <f t="shared" si="6"/>
        <v>18.111700796859136</v>
      </c>
      <c r="BF15" s="121">
        <f t="shared" si="7"/>
        <v>18.57214732287099</v>
      </c>
      <c r="BG15" s="121">
        <f t="shared" si="8"/>
        <v>50.228393406886731</v>
      </c>
      <c r="BH15" s="121">
        <f t="shared" si="9"/>
        <v>477.45830361587696</v>
      </c>
      <c r="BI15" s="121">
        <f t="shared" si="10"/>
        <v>653.48297050933365</v>
      </c>
      <c r="BJ15" s="121">
        <f t="shared" si="11"/>
        <v>45.673495210026907</v>
      </c>
      <c r="BK15" s="121">
        <f t="shared" si="12"/>
        <v>380.61268640721295</v>
      </c>
      <c r="BL15" s="121">
        <f t="shared" si="13"/>
        <v>221.11275058424906</v>
      </c>
      <c r="BM15" s="121">
        <f t="shared" si="14"/>
        <v>42.224603171925082</v>
      </c>
      <c r="BN15" s="121">
        <f t="shared" si="15"/>
        <v>14.376954125675411</v>
      </c>
      <c r="BO15" s="121">
        <f t="shared" si="16"/>
        <v>28.607528748554216</v>
      </c>
      <c r="BP15" s="121">
        <f t="shared" si="17"/>
        <v>38.602392221382935</v>
      </c>
      <c r="BQ15" s="121">
        <f t="shared" si="18"/>
        <v>146.23049129570137</v>
      </c>
      <c r="BR15" s="121">
        <f t="shared" si="19"/>
        <v>8.435955055745934</v>
      </c>
      <c r="BS15" s="121">
        <f t="shared" si="20"/>
        <v>26.610705233604488</v>
      </c>
      <c r="BT15" s="121">
        <f t="shared" si="21"/>
        <v>55.750862833880873</v>
      </c>
      <c r="BU15" s="121">
        <f t="shared" si="22"/>
        <v>5.0318311483463916</v>
      </c>
      <c r="BV15" s="121">
        <f t="shared" si="23"/>
        <v>29.641685856905156</v>
      </c>
      <c r="BW15" s="121">
        <f t="shared" si="24"/>
        <v>2.544563059278242</v>
      </c>
      <c r="BX15" s="122">
        <f t="shared" si="25"/>
        <v>2263.3100206043168</v>
      </c>
      <c r="BY15" s="125">
        <f t="shared" si="26"/>
        <v>0.22633100206043169</v>
      </c>
    </row>
    <row r="16" spans="1:81" x14ac:dyDescent="0.25">
      <c r="A16" s="104" t="s">
        <v>805</v>
      </c>
      <c r="B16" s="95" t="s">
        <v>712</v>
      </c>
      <c r="C16" s="96" t="s">
        <v>799</v>
      </c>
      <c r="D16" s="98">
        <v>47.157891999999997</v>
      </c>
      <c r="E16" s="98">
        <v>-120.45651700000001</v>
      </c>
      <c r="F16" s="97" t="s">
        <v>797</v>
      </c>
      <c r="G16" s="243" t="s">
        <v>784</v>
      </c>
      <c r="H16" s="71">
        <v>54.105409999999999</v>
      </c>
      <c r="I16" s="65">
        <v>13.561705</v>
      </c>
      <c r="J16" s="65">
        <v>12.818479999999999</v>
      </c>
      <c r="K16" s="65">
        <v>7.5312200000000002</v>
      </c>
      <c r="L16" s="65">
        <v>3.896385</v>
      </c>
      <c r="M16" s="65">
        <v>3.1540949999999999</v>
      </c>
      <c r="N16" s="65">
        <v>1.514745</v>
      </c>
      <c r="O16" s="66">
        <v>2.1300643504999996</v>
      </c>
      <c r="P16" s="66">
        <v>0.21007500000000001</v>
      </c>
      <c r="Q16" s="66">
        <v>0.38960499999999998</v>
      </c>
      <c r="R16" s="65">
        <v>99.311784350500005</v>
      </c>
      <c r="S16" s="72">
        <v>0.34431874077724706</v>
      </c>
      <c r="T16" s="71">
        <v>54.480352310503619</v>
      </c>
      <c r="U16" s="65">
        <v>13.655685565105568</v>
      </c>
      <c r="V16" s="65">
        <v>12.907310128231989</v>
      </c>
      <c r="W16" s="65">
        <v>7.5834102158714085</v>
      </c>
      <c r="X16" s="65">
        <v>3.9233863589123832</v>
      </c>
      <c r="Y16" s="65">
        <v>3.1759524014474323</v>
      </c>
      <c r="Z16" s="65">
        <v>1.5252419538189212</v>
      </c>
      <c r="AA16" s="65">
        <v>2.144825374380936</v>
      </c>
      <c r="AB16" s="65">
        <v>0.21153078798643332</v>
      </c>
      <c r="AC16" s="65">
        <v>0.3923049037413035</v>
      </c>
      <c r="AD16" s="72">
        <v>100</v>
      </c>
      <c r="AE16" s="64"/>
      <c r="AF16" s="139">
        <v>7.8520400000000006</v>
      </c>
      <c r="AG16" s="134">
        <v>8.1999999999999993</v>
      </c>
      <c r="AH16" s="134">
        <v>34.400000000000006</v>
      </c>
      <c r="AI16" s="134">
        <v>361</v>
      </c>
      <c r="AJ16" s="134">
        <v>568.55600499999991</v>
      </c>
      <c r="AK16" s="134">
        <v>37.851839999999996</v>
      </c>
      <c r="AL16" s="134">
        <v>327.64999999999998</v>
      </c>
      <c r="AM16" s="134">
        <v>171.59876</v>
      </c>
      <c r="AN16" s="134">
        <v>37.65</v>
      </c>
      <c r="AO16" s="135">
        <v>10.45</v>
      </c>
      <c r="AP16" s="134">
        <v>22.010159999999999</v>
      </c>
      <c r="AQ16" s="134">
        <v>16.95</v>
      </c>
      <c r="AR16" s="134">
        <v>128.94999999999999</v>
      </c>
      <c r="AS16" s="134">
        <v>7.35</v>
      </c>
      <c r="AT16" s="134">
        <v>21.4</v>
      </c>
      <c r="AU16" s="134">
        <v>44.400000000000006</v>
      </c>
      <c r="AV16" s="134">
        <v>4</v>
      </c>
      <c r="AW16" s="134">
        <v>26.2</v>
      </c>
      <c r="AX16" s="134">
        <v>2.4</v>
      </c>
      <c r="AY16" s="134">
        <f t="shared" si="0"/>
        <v>1838.8688050000005</v>
      </c>
      <c r="AZ16" s="136">
        <f t="shared" si="1"/>
        <v>0.18388688050000004</v>
      </c>
      <c r="BA16" s="136">
        <f t="shared" si="2"/>
        <v>99.495671231000003</v>
      </c>
      <c r="BB16" s="136">
        <f t="shared" si="3"/>
        <v>99.541855066585669</v>
      </c>
      <c r="BC16" s="136">
        <f t="shared" si="4"/>
        <v>99.886173807362923</v>
      </c>
      <c r="BD16" s="140">
        <f t="shared" si="5"/>
        <v>101.30902508736293</v>
      </c>
      <c r="BE16" s="124">
        <f t="shared" si="6"/>
        <v>9.9919248577755084</v>
      </c>
      <c r="BF16" s="121">
        <f t="shared" si="7"/>
        <v>11.984906531271635</v>
      </c>
      <c r="BG16" s="121">
        <f t="shared" si="8"/>
        <v>52.7646231871163</v>
      </c>
      <c r="BH16" s="121">
        <f t="shared" si="9"/>
        <v>531.07577244709682</v>
      </c>
      <c r="BI16" s="121">
        <f t="shared" si="10"/>
        <v>634.79232420780534</v>
      </c>
      <c r="BJ16" s="121">
        <f t="shared" si="11"/>
        <v>41.394775766935759</v>
      </c>
      <c r="BK16" s="121">
        <f t="shared" si="12"/>
        <v>387.48108879251311</v>
      </c>
      <c r="BL16" s="121">
        <f t="shared" si="13"/>
        <v>231.79565015566763</v>
      </c>
      <c r="BM16" s="121">
        <f t="shared" si="14"/>
        <v>47.813657837017033</v>
      </c>
      <c r="BN16" s="121">
        <f t="shared" si="15"/>
        <v>14.949171205304284</v>
      </c>
      <c r="BO16" s="121">
        <f t="shared" si="16"/>
        <v>29.586807160068847</v>
      </c>
      <c r="BP16" s="121">
        <f t="shared" si="17"/>
        <v>21.217774525540552</v>
      </c>
      <c r="BQ16" s="121">
        <f t="shared" si="18"/>
        <v>160.51187853755542</v>
      </c>
      <c r="BR16" s="121">
        <f t="shared" si="19"/>
        <v>7.9175949611467731</v>
      </c>
      <c r="BS16" s="121">
        <f t="shared" si="20"/>
        <v>25.097358001583757</v>
      </c>
      <c r="BT16" s="121">
        <f t="shared" si="21"/>
        <v>54.578831595486363</v>
      </c>
      <c r="BU16" s="121">
        <f t="shared" si="22"/>
        <v>4.5516337841215666</v>
      </c>
      <c r="BV16" s="121">
        <f t="shared" si="23"/>
        <v>30.559400998336109</v>
      </c>
      <c r="BW16" s="121">
        <f t="shared" si="24"/>
        <v>2.6419863042473635</v>
      </c>
      <c r="BX16" s="122">
        <f t="shared" si="25"/>
        <v>2300.7071608565902</v>
      </c>
      <c r="BY16" s="125">
        <f t="shared" si="26"/>
        <v>0.23007071608565902</v>
      </c>
    </row>
    <row r="17" spans="1:77" x14ac:dyDescent="0.25">
      <c r="A17" s="104" t="s">
        <v>806</v>
      </c>
      <c r="B17" s="95" t="s">
        <v>713</v>
      </c>
      <c r="C17" s="96" t="s">
        <v>799</v>
      </c>
      <c r="D17" s="98">
        <v>47.1554</v>
      </c>
      <c r="E17" s="98">
        <v>-120.45568299999999</v>
      </c>
      <c r="F17" s="97" t="s">
        <v>798</v>
      </c>
      <c r="G17" s="243" t="s">
        <v>784</v>
      </c>
      <c r="H17" s="71">
        <v>54.901130000000002</v>
      </c>
      <c r="I17" s="65">
        <v>13.619465</v>
      </c>
      <c r="J17" s="65">
        <v>12.12074</v>
      </c>
      <c r="K17" s="65">
        <v>7.0559899999999995</v>
      </c>
      <c r="L17" s="65">
        <v>3.4877899999999999</v>
      </c>
      <c r="M17" s="65">
        <v>3.1265749999999999</v>
      </c>
      <c r="N17" s="65">
        <v>1.83378</v>
      </c>
      <c r="O17" s="66">
        <v>2.2665126034999998</v>
      </c>
      <c r="P17" s="66">
        <v>0.20464499999999999</v>
      </c>
      <c r="Q17" s="66">
        <v>0.43798999999999999</v>
      </c>
      <c r="R17" s="65">
        <v>99.054617603500006</v>
      </c>
      <c r="S17" s="72">
        <v>0.34302759134947097</v>
      </c>
      <c r="T17" s="71">
        <v>55.425109225862201</v>
      </c>
      <c r="U17" s="65">
        <v>13.749449878769477</v>
      </c>
      <c r="V17" s="65">
        <v>12.236420969810219</v>
      </c>
      <c r="W17" s="65">
        <v>7.1233327337086028</v>
      </c>
      <c r="X17" s="65">
        <v>3.5210776482536863</v>
      </c>
      <c r="Y17" s="65">
        <v>3.1564151936007527</v>
      </c>
      <c r="Z17" s="65">
        <v>1.8512816912184062</v>
      </c>
      <c r="AA17" s="65">
        <v>2.2881443170801909</v>
      </c>
      <c r="AB17" s="65">
        <v>0.20659814247041122</v>
      </c>
      <c r="AC17" s="65">
        <v>0.44217019922605205</v>
      </c>
      <c r="AD17" s="72">
        <v>100</v>
      </c>
      <c r="AE17" s="64"/>
      <c r="AF17" s="139">
        <v>9.0528700000000022</v>
      </c>
      <c r="AG17" s="134">
        <v>8.4499999999999993</v>
      </c>
      <c r="AH17" s="134">
        <v>31.549999999999997</v>
      </c>
      <c r="AI17" s="134">
        <v>346.79999999999995</v>
      </c>
      <c r="AJ17" s="134">
        <v>679.86114999999995</v>
      </c>
      <c r="AK17" s="134">
        <v>48.716520000000003</v>
      </c>
      <c r="AL17" s="134">
        <v>329.85</v>
      </c>
      <c r="AM17" s="134">
        <v>201.41767999999996</v>
      </c>
      <c r="AN17" s="134">
        <v>39.950000000000003</v>
      </c>
      <c r="AO17" s="135">
        <v>12.899999999999999</v>
      </c>
      <c r="AP17" s="134">
        <v>23.053450000000002</v>
      </c>
      <c r="AQ17" s="134">
        <v>17.25</v>
      </c>
      <c r="AR17" s="134">
        <v>135.05000000000001</v>
      </c>
      <c r="AS17" s="134">
        <v>8.4499999999999993</v>
      </c>
      <c r="AT17" s="134">
        <v>27.05</v>
      </c>
      <c r="AU17" s="134">
        <v>57.95</v>
      </c>
      <c r="AV17" s="134">
        <v>5.1999999999999993</v>
      </c>
      <c r="AW17" s="134">
        <v>31.35</v>
      </c>
      <c r="AX17" s="134">
        <v>2.9</v>
      </c>
      <c r="AY17" s="134">
        <f t="shared" si="0"/>
        <v>2016.8016700000001</v>
      </c>
      <c r="AZ17" s="136">
        <f t="shared" si="1"/>
        <v>0.20168016699999999</v>
      </c>
      <c r="BA17" s="136">
        <f t="shared" si="2"/>
        <v>99.256297770500012</v>
      </c>
      <c r="BB17" s="136">
        <f t="shared" si="3"/>
        <v>99.30507371110366</v>
      </c>
      <c r="BC17" s="136">
        <f t="shared" si="4"/>
        <v>99.648101302453128</v>
      </c>
      <c r="BD17" s="140">
        <f t="shared" si="5"/>
        <v>100.99350344245313</v>
      </c>
      <c r="BE17" s="124">
        <f t="shared" si="6"/>
        <v>11.520012224493275</v>
      </c>
      <c r="BF17" s="121">
        <f t="shared" si="7"/>
        <v>12.350300023078697</v>
      </c>
      <c r="BG17" s="121">
        <f t="shared" si="8"/>
        <v>48.393135510276714</v>
      </c>
      <c r="BH17" s="121">
        <f t="shared" si="9"/>
        <v>510.18581131482864</v>
      </c>
      <c r="BI17" s="121">
        <f t="shared" si="10"/>
        <v>759.06442945245374</v>
      </c>
      <c r="BJ17" s="121">
        <f t="shared" si="11"/>
        <v>53.276390831870835</v>
      </c>
      <c r="BK17" s="121">
        <f t="shared" si="12"/>
        <v>390.08282355626574</v>
      </c>
      <c r="BL17" s="121">
        <f t="shared" si="13"/>
        <v>272.07505513703131</v>
      </c>
      <c r="BM17" s="121">
        <f t="shared" si="14"/>
        <v>50.734545301164168</v>
      </c>
      <c r="BN17" s="121">
        <f t="shared" si="15"/>
        <v>18.454000818031126</v>
      </c>
      <c r="BO17" s="121">
        <f t="shared" si="16"/>
        <v>30.989233132530124</v>
      </c>
      <c r="BP17" s="121">
        <f t="shared" si="17"/>
        <v>21.593310357851006</v>
      </c>
      <c r="BQ17" s="121">
        <f t="shared" si="18"/>
        <v>168.10491815817653</v>
      </c>
      <c r="BR17" s="121">
        <f t="shared" si="19"/>
        <v>9.1025411458081944</v>
      </c>
      <c r="BS17" s="121">
        <f t="shared" si="20"/>
        <v>31.723529623497228</v>
      </c>
      <c r="BT17" s="121">
        <f t="shared" si="21"/>
        <v>71.235209255820592</v>
      </c>
      <c r="BU17" s="121">
        <f t="shared" si="22"/>
        <v>5.9171239193580361</v>
      </c>
      <c r="BV17" s="121">
        <f t="shared" si="23"/>
        <v>36.566306156405993</v>
      </c>
      <c r="BW17" s="121">
        <f t="shared" si="24"/>
        <v>3.1924001176322307</v>
      </c>
      <c r="BX17" s="122">
        <f t="shared" si="25"/>
        <v>2504.5610760365739</v>
      </c>
      <c r="BY17" s="125">
        <f t="shared" si="26"/>
        <v>0.25045610760365739</v>
      </c>
    </row>
    <row r="18" spans="1:77" x14ac:dyDescent="0.25">
      <c r="A18" s="104" t="s">
        <v>809</v>
      </c>
      <c r="B18" s="95" t="s">
        <v>714</v>
      </c>
      <c r="C18" s="96" t="s">
        <v>808</v>
      </c>
      <c r="D18" s="98">
        <v>47.097729000000001</v>
      </c>
      <c r="E18" s="98">
        <v>-120.41482999999999</v>
      </c>
      <c r="F18" s="97" t="s">
        <v>807</v>
      </c>
      <c r="G18" s="243" t="s">
        <v>776</v>
      </c>
      <c r="H18" s="71">
        <v>54.108668879999996</v>
      </c>
      <c r="I18" s="65">
        <v>14.121595894999999</v>
      </c>
      <c r="J18" s="65">
        <v>11.406735739999998</v>
      </c>
      <c r="K18" s="65">
        <v>8.4975243650000003</v>
      </c>
      <c r="L18" s="65">
        <v>4.1421146899999997</v>
      </c>
      <c r="M18" s="65">
        <v>2.8425339999999997</v>
      </c>
      <c r="N18" s="65">
        <v>1.3080230450000001</v>
      </c>
      <c r="O18" s="66">
        <v>1.7308530253515002</v>
      </c>
      <c r="P18" s="66">
        <v>0.18699359499999998</v>
      </c>
      <c r="Q18" s="66">
        <v>0.33355645999999994</v>
      </c>
      <c r="R18" s="65">
        <v>98.678599695351508</v>
      </c>
      <c r="S18" s="72">
        <v>0.73345259391727524</v>
      </c>
      <c r="T18" s="71">
        <v>54.833235419887004</v>
      </c>
      <c r="U18" s="65">
        <v>14.31069749530022</v>
      </c>
      <c r="V18" s="65">
        <v>11.559482780679691</v>
      </c>
      <c r="W18" s="65">
        <v>8.6113142983729389</v>
      </c>
      <c r="X18" s="65">
        <v>4.1975815453278305</v>
      </c>
      <c r="Y18" s="65">
        <v>2.8805982338376293</v>
      </c>
      <c r="Z18" s="65">
        <v>1.3255387176533047</v>
      </c>
      <c r="AA18" s="65">
        <v>1.7540307936017823</v>
      </c>
      <c r="AB18" s="65">
        <v>0.18949761708952256</v>
      </c>
      <c r="AC18" s="65">
        <v>0.3380230982500585</v>
      </c>
      <c r="AD18" s="72">
        <v>100</v>
      </c>
      <c r="AE18" s="64"/>
      <c r="AF18" s="139">
        <v>12.81821326</v>
      </c>
      <c r="AG18" s="134">
        <v>34.367099999999994</v>
      </c>
      <c r="AH18" s="134">
        <v>34.567250000000001</v>
      </c>
      <c r="AI18" s="134">
        <v>303.15189999999996</v>
      </c>
      <c r="AJ18" s="134">
        <v>619.58800223499998</v>
      </c>
      <c r="AK18" s="134">
        <v>33.024006880000002</v>
      </c>
      <c r="AL18" s="134">
        <v>328.1644</v>
      </c>
      <c r="AM18" s="134">
        <v>162.62456607999999</v>
      </c>
      <c r="AN18" s="134">
        <v>34.016999999999996</v>
      </c>
      <c r="AO18" s="135">
        <v>10.399999999999999</v>
      </c>
      <c r="AP18" s="134">
        <v>21.85616053</v>
      </c>
      <c r="AQ18" s="134">
        <v>24.112049999999996</v>
      </c>
      <c r="AR18" s="134">
        <v>117.65899999999999</v>
      </c>
      <c r="AS18" s="134">
        <v>6.2</v>
      </c>
      <c r="AT18" s="134">
        <v>23.6236</v>
      </c>
      <c r="AU18" s="134">
        <v>45.122399999999999</v>
      </c>
      <c r="AV18" s="134">
        <v>4.3022</v>
      </c>
      <c r="AW18" s="134">
        <v>25.313299999999998</v>
      </c>
      <c r="AX18" s="134">
        <v>1.6</v>
      </c>
      <c r="AY18" s="134">
        <f t="shared" si="0"/>
        <v>1842.5111489849999</v>
      </c>
      <c r="AZ18" s="136">
        <f t="shared" si="1"/>
        <v>0.18425111489849999</v>
      </c>
      <c r="BA18" s="136">
        <f t="shared" si="2"/>
        <v>98.862850810250009</v>
      </c>
      <c r="BB18" s="136">
        <f t="shared" si="3"/>
        <v>98.907731156651892</v>
      </c>
      <c r="BC18" s="136">
        <f t="shared" si="4"/>
        <v>99.641183750569169</v>
      </c>
      <c r="BD18" s="140">
        <f t="shared" si="5"/>
        <v>100.90733141770917</v>
      </c>
      <c r="BE18" s="124">
        <f t="shared" si="6"/>
        <v>16.311509328131496</v>
      </c>
      <c r="BF18" s="121">
        <f t="shared" si="7"/>
        <v>50.230058689129926</v>
      </c>
      <c r="BG18" s="121">
        <f t="shared" si="8"/>
        <v>53.021160490257145</v>
      </c>
      <c r="BH18" s="121">
        <f t="shared" si="9"/>
        <v>445.97404282909974</v>
      </c>
      <c r="BI18" s="121">
        <f t="shared" si="10"/>
        <v>691.76950824752362</v>
      </c>
      <c r="BJ18" s="121">
        <f t="shared" si="11"/>
        <v>36.115057015018138</v>
      </c>
      <c r="BK18" s="121">
        <f t="shared" si="12"/>
        <v>388.08942168454695</v>
      </c>
      <c r="BL18" s="121">
        <f t="shared" si="13"/>
        <v>219.67330664741942</v>
      </c>
      <c r="BM18" s="121">
        <f t="shared" si="14"/>
        <v>43.199925594735944</v>
      </c>
      <c r="BN18" s="121">
        <f t="shared" si="15"/>
        <v>14.877644070350673</v>
      </c>
      <c r="BO18" s="121">
        <f t="shared" si="16"/>
        <v>29.379795824320141</v>
      </c>
      <c r="BP18" s="121">
        <f t="shared" si="17"/>
        <v>30.18312921820413</v>
      </c>
      <c r="BQ18" s="121">
        <f t="shared" si="18"/>
        <v>146.45728667584515</v>
      </c>
      <c r="BR18" s="121">
        <f t="shared" si="19"/>
        <v>6.6787875862734696</v>
      </c>
      <c r="BS18" s="121">
        <f t="shared" si="20"/>
        <v>27.705137686271687</v>
      </c>
      <c r="BT18" s="121">
        <f t="shared" si="21"/>
        <v>55.466843936580482</v>
      </c>
      <c r="BU18" s="121">
        <f t="shared" si="22"/>
        <v>4.8955097165119508</v>
      </c>
      <c r="BV18" s="121">
        <f t="shared" si="23"/>
        <v>29.525163560732114</v>
      </c>
      <c r="BW18" s="121">
        <f t="shared" si="24"/>
        <v>1.7613242028315756</v>
      </c>
      <c r="BX18" s="122">
        <f t="shared" si="25"/>
        <v>2291.314613003784</v>
      </c>
      <c r="BY18" s="125">
        <f t="shared" si="26"/>
        <v>0.2291314613003784</v>
      </c>
    </row>
    <row r="19" spans="1:77" x14ac:dyDescent="0.25">
      <c r="A19" s="104" t="s">
        <v>811</v>
      </c>
      <c r="B19" s="95" t="s">
        <v>715</v>
      </c>
      <c r="C19" s="96" t="s">
        <v>810</v>
      </c>
      <c r="D19" s="98">
        <v>47.091951999999999</v>
      </c>
      <c r="E19" s="98">
        <v>-120.4117</v>
      </c>
      <c r="F19" s="97" t="s">
        <v>807</v>
      </c>
      <c r="G19" s="243" t="s">
        <v>776</v>
      </c>
      <c r="H19" s="71">
        <v>54.173270000000002</v>
      </c>
      <c r="I19" s="65">
        <v>14.212585000000001</v>
      </c>
      <c r="J19" s="65">
        <v>11.266365</v>
      </c>
      <c r="K19" s="65">
        <v>8.4459099999999996</v>
      </c>
      <c r="L19" s="65">
        <v>4.4767899999999994</v>
      </c>
      <c r="M19" s="65">
        <v>2.81549</v>
      </c>
      <c r="N19" s="65">
        <v>1.2066249999999998</v>
      </c>
      <c r="O19" s="66">
        <v>1.7297745545000001</v>
      </c>
      <c r="P19" s="66">
        <v>0.18703999999999998</v>
      </c>
      <c r="Q19" s="66">
        <v>0.33230499999999996</v>
      </c>
      <c r="R19" s="65">
        <v>98.846154554500004</v>
      </c>
      <c r="S19" s="72">
        <v>0.88566827697246708</v>
      </c>
      <c r="T19" s="71">
        <v>54.805642408811082</v>
      </c>
      <c r="U19" s="65">
        <v>14.378490558440211</v>
      </c>
      <c r="V19" s="65">
        <v>11.397878906647962</v>
      </c>
      <c r="W19" s="65">
        <v>8.5445003278739051</v>
      </c>
      <c r="X19" s="65">
        <v>4.5290482165714074</v>
      </c>
      <c r="Y19" s="65">
        <v>2.8483556216116086</v>
      </c>
      <c r="Z19" s="65">
        <v>1.2207101079837281</v>
      </c>
      <c r="AA19" s="65">
        <v>1.7499664628291314</v>
      </c>
      <c r="AB19" s="65">
        <v>0.18922334494749946</v>
      </c>
      <c r="AC19" s="65">
        <v>0.33618404428346238</v>
      </c>
      <c r="AD19" s="72">
        <v>100</v>
      </c>
      <c r="AE19" s="64"/>
      <c r="AF19" s="139">
        <v>13.386299999999999</v>
      </c>
      <c r="AG19" s="134">
        <v>35.200000000000003</v>
      </c>
      <c r="AH19" s="134">
        <v>34.65</v>
      </c>
      <c r="AI19" s="134">
        <v>303.89999999999998</v>
      </c>
      <c r="AJ19" s="134">
        <v>561.86878000000002</v>
      </c>
      <c r="AK19" s="134">
        <v>31.293880000000001</v>
      </c>
      <c r="AL19" s="134">
        <v>328.3</v>
      </c>
      <c r="AM19" s="134">
        <v>162.38767999999999</v>
      </c>
      <c r="AN19" s="134">
        <v>33.5</v>
      </c>
      <c r="AO19" s="135">
        <v>10.1</v>
      </c>
      <c r="AP19" s="134">
        <v>21.84543</v>
      </c>
      <c r="AQ19" s="134">
        <v>25</v>
      </c>
      <c r="AR19" s="134">
        <v>115.45</v>
      </c>
      <c r="AS19" s="134">
        <v>5.9999999999999991</v>
      </c>
      <c r="AT19" s="134">
        <v>20.3</v>
      </c>
      <c r="AU19" s="134">
        <v>46.2</v>
      </c>
      <c r="AV19" s="134">
        <v>4.1500000000000004</v>
      </c>
      <c r="AW19" s="134">
        <v>24.35</v>
      </c>
      <c r="AX19" s="134">
        <v>1.9000000000000001</v>
      </c>
      <c r="AY19" s="134">
        <f t="shared" si="0"/>
        <v>1779.7820700000002</v>
      </c>
      <c r="AZ19" s="136">
        <f t="shared" si="1"/>
        <v>0.17797820700000003</v>
      </c>
      <c r="BA19" s="136">
        <f t="shared" si="2"/>
        <v>99.024132761499999</v>
      </c>
      <c r="BB19" s="136">
        <f t="shared" si="3"/>
        <v>99.068303926454291</v>
      </c>
      <c r="BC19" s="136">
        <f t="shared" si="4"/>
        <v>99.953972203426758</v>
      </c>
      <c r="BD19" s="140">
        <f t="shared" si="5"/>
        <v>101.20453871842676</v>
      </c>
      <c r="BE19" s="124">
        <f t="shared" si="6"/>
        <v>17.034414460909556</v>
      </c>
      <c r="BF19" s="121">
        <f t="shared" si="7"/>
        <v>51.447403646434346</v>
      </c>
      <c r="BG19" s="121">
        <f t="shared" si="8"/>
        <v>53.148087018418011</v>
      </c>
      <c r="BH19" s="121">
        <f t="shared" si="9"/>
        <v>447.0745907110047</v>
      </c>
      <c r="BI19" s="121">
        <f t="shared" si="10"/>
        <v>627.32604285131788</v>
      </c>
      <c r="BJ19" s="121">
        <f t="shared" si="11"/>
        <v>34.222990097110099</v>
      </c>
      <c r="BK19" s="121">
        <f t="shared" si="12"/>
        <v>388.24978315453097</v>
      </c>
      <c r="BL19" s="121">
        <f t="shared" si="13"/>
        <v>219.35332086823064</v>
      </c>
      <c r="BM19" s="121">
        <f t="shared" si="14"/>
        <v>42.543360890838535</v>
      </c>
      <c r="BN19" s="121">
        <f t="shared" si="15"/>
        <v>14.448481260629022</v>
      </c>
      <c r="BO19" s="121">
        <f t="shared" si="16"/>
        <v>29.365371480206544</v>
      </c>
      <c r="BP19" s="121">
        <f t="shared" si="17"/>
        <v>31.294652692537689</v>
      </c>
      <c r="BQ19" s="121">
        <f t="shared" si="18"/>
        <v>143.7076105247055</v>
      </c>
      <c r="BR19" s="121">
        <f t="shared" si="19"/>
        <v>6.4633428254259364</v>
      </c>
      <c r="BS19" s="121">
        <f t="shared" si="20"/>
        <v>23.807306889352819</v>
      </c>
      <c r="BT19" s="121">
        <f t="shared" si="21"/>
        <v>56.791486930438509</v>
      </c>
      <c r="BU19" s="121">
        <f t="shared" si="22"/>
        <v>4.7223200510261254</v>
      </c>
      <c r="BV19" s="121">
        <f t="shared" si="23"/>
        <v>28.401580698835279</v>
      </c>
      <c r="BW19" s="121">
        <f t="shared" si="24"/>
        <v>2.0915724908624962</v>
      </c>
      <c r="BX19" s="122">
        <f t="shared" si="25"/>
        <v>2221.4937195428151</v>
      </c>
      <c r="BY19" s="125">
        <f t="shared" si="26"/>
        <v>0.22214937195428153</v>
      </c>
    </row>
    <row r="20" spans="1:77" x14ac:dyDescent="0.25">
      <c r="A20" s="104" t="s">
        <v>812</v>
      </c>
      <c r="B20" s="95" t="s">
        <v>716</v>
      </c>
      <c r="C20" s="96" t="s">
        <v>829</v>
      </c>
      <c r="D20" s="98">
        <v>47.105863999999997</v>
      </c>
      <c r="E20" s="98">
        <v>-120.40255999999999</v>
      </c>
      <c r="F20" s="97" t="s">
        <v>801</v>
      </c>
      <c r="G20" s="243" t="s">
        <v>776</v>
      </c>
      <c r="H20" s="71">
        <v>53.842261059999998</v>
      </c>
      <c r="I20" s="65">
        <v>14.175458089999999</v>
      </c>
      <c r="J20" s="65">
        <v>11.469896479999999</v>
      </c>
      <c r="K20" s="65">
        <v>8.8158330899999982</v>
      </c>
      <c r="L20" s="65">
        <v>4.8783786999999998</v>
      </c>
      <c r="M20" s="65">
        <v>2.8762200949999999</v>
      </c>
      <c r="N20" s="65">
        <v>1.1389179249999999</v>
      </c>
      <c r="O20" s="66">
        <v>1.7984192293515</v>
      </c>
      <c r="P20" s="66">
        <v>0.20112039500000001</v>
      </c>
      <c r="Q20" s="66">
        <v>0.31887387</v>
      </c>
      <c r="R20" s="65">
        <v>99.515378934351503</v>
      </c>
      <c r="S20" s="72">
        <v>0</v>
      </c>
      <c r="T20" s="71">
        <v>54.10446268362076</v>
      </c>
      <c r="U20" s="65">
        <v>14.244489888694783</v>
      </c>
      <c r="V20" s="65">
        <v>11.52575270558582</v>
      </c>
      <c r="W20" s="65">
        <v>8.8587645290640396</v>
      </c>
      <c r="X20" s="65">
        <v>4.9021354812085658</v>
      </c>
      <c r="Y20" s="65">
        <v>2.8902267426398387</v>
      </c>
      <c r="Z20" s="65">
        <v>1.1444642397948597</v>
      </c>
      <c r="AA20" s="65">
        <v>1.8071771907112817</v>
      </c>
      <c r="AB20" s="65">
        <v>0.20209981326873658</v>
      </c>
      <c r="AC20" s="65">
        <v>0.3204267254113109</v>
      </c>
      <c r="AD20" s="72">
        <v>100</v>
      </c>
      <c r="AE20" s="64"/>
      <c r="AF20" s="139">
        <v>17.310152819999999</v>
      </c>
      <c r="AG20" s="134">
        <v>40.219849999999994</v>
      </c>
      <c r="AH20" s="134">
        <v>35.667949999999998</v>
      </c>
      <c r="AI20" s="134">
        <v>311.45499999999998</v>
      </c>
      <c r="AJ20" s="134">
        <v>487.71022871000002</v>
      </c>
      <c r="AK20" s="134">
        <v>27.001254719999999</v>
      </c>
      <c r="AL20" s="134">
        <v>317.50874999999996</v>
      </c>
      <c r="AM20" s="134">
        <v>160.07325304</v>
      </c>
      <c r="AN20" s="134">
        <v>34.417199999999994</v>
      </c>
      <c r="AO20" s="135">
        <v>10.555150000000001</v>
      </c>
      <c r="AP20" s="134">
        <v>21.08736562</v>
      </c>
      <c r="AQ20" s="134">
        <v>34.867399999999996</v>
      </c>
      <c r="AR20" s="134">
        <v>118.80884999999998</v>
      </c>
      <c r="AS20" s="134">
        <v>5.8534499999999987</v>
      </c>
      <c r="AT20" s="134">
        <v>21.421399999999995</v>
      </c>
      <c r="AU20" s="134">
        <v>43.570949999999996</v>
      </c>
      <c r="AV20" s="134">
        <v>4.2042000000000002</v>
      </c>
      <c r="AW20" s="134">
        <v>24.211950000000002</v>
      </c>
      <c r="AX20" s="134">
        <v>2.5999999999999996</v>
      </c>
      <c r="AY20" s="134">
        <f t="shared" si="0"/>
        <v>1718.5443549099996</v>
      </c>
      <c r="AZ20" s="136">
        <f t="shared" si="1"/>
        <v>0.17185443549099996</v>
      </c>
      <c r="BA20" s="136">
        <f t="shared" si="2"/>
        <v>99.687233369842502</v>
      </c>
      <c r="BB20" s="136">
        <f t="shared" si="3"/>
        <v>99.731283484881743</v>
      </c>
      <c r="BC20" s="136">
        <f t="shared" si="4"/>
        <v>99.731283484881743</v>
      </c>
      <c r="BD20" s="140">
        <f t="shared" si="5"/>
        <v>101.00444199416174</v>
      </c>
      <c r="BE20" s="124">
        <f t="shared" si="6"/>
        <v>22.02761909695452</v>
      </c>
      <c r="BF20" s="121">
        <f t="shared" si="7"/>
        <v>58.784285725825058</v>
      </c>
      <c r="BG20" s="121">
        <f t="shared" si="8"/>
        <v>54.709475046712335</v>
      </c>
      <c r="BH20" s="121">
        <f t="shared" si="9"/>
        <v>458.18893270778534</v>
      </c>
      <c r="BI20" s="121">
        <f t="shared" si="10"/>
        <v>544.52807973198924</v>
      </c>
      <c r="BJ20" s="121">
        <f t="shared" si="11"/>
        <v>29.528574689111966</v>
      </c>
      <c r="BK20" s="121">
        <f t="shared" si="12"/>
        <v>375.48797848664685</v>
      </c>
      <c r="BL20" s="121">
        <f t="shared" si="13"/>
        <v>216.22699232173647</v>
      </c>
      <c r="BM20" s="121">
        <f t="shared" si="14"/>
        <v>43.70816001349754</v>
      </c>
      <c r="BN20" s="121">
        <f t="shared" si="15"/>
        <v>15.099592770111727</v>
      </c>
      <c r="BO20" s="121">
        <f t="shared" si="16"/>
        <v>28.346355506402755</v>
      </c>
      <c r="BP20" s="121">
        <f t="shared" si="17"/>
        <v>43.646526931671538</v>
      </c>
      <c r="BQ20" s="121">
        <f t="shared" si="18"/>
        <v>147.88857464433221</v>
      </c>
      <c r="BR20" s="121">
        <f t="shared" si="19"/>
        <v>6.3054756769149076</v>
      </c>
      <c r="BS20" s="121">
        <f t="shared" si="20"/>
        <v>25.122455359585338</v>
      </c>
      <c r="BT20" s="121">
        <f t="shared" si="21"/>
        <v>53.55971942579631</v>
      </c>
      <c r="BU20" s="121">
        <f t="shared" si="22"/>
        <v>4.7839946888009726</v>
      </c>
      <c r="BV20" s="121">
        <f t="shared" si="23"/>
        <v>28.240560648918471</v>
      </c>
      <c r="BW20" s="121">
        <f t="shared" si="24"/>
        <v>2.8621518296013102</v>
      </c>
      <c r="BX20" s="122">
        <f t="shared" si="25"/>
        <v>2159.0455053023948</v>
      </c>
      <c r="BY20" s="125">
        <f t="shared" si="26"/>
        <v>0.21590455053023946</v>
      </c>
    </row>
    <row r="21" spans="1:77" x14ac:dyDescent="0.25">
      <c r="A21" s="104" t="s">
        <v>817</v>
      </c>
      <c r="B21" s="95" t="s">
        <v>717</v>
      </c>
      <c r="C21" s="96" t="s">
        <v>829</v>
      </c>
      <c r="D21" s="98">
        <v>47.111840999999998</v>
      </c>
      <c r="E21" s="98">
        <v>-120.406385</v>
      </c>
      <c r="F21" s="97" t="s">
        <v>807</v>
      </c>
      <c r="G21" s="243" t="s">
        <v>784</v>
      </c>
      <c r="H21" s="71">
        <v>54.46341095999999</v>
      </c>
      <c r="I21" s="65">
        <v>14.175455894999999</v>
      </c>
      <c r="J21" s="65">
        <v>11.068306189999998</v>
      </c>
      <c r="K21" s="65">
        <v>8.5130699049999983</v>
      </c>
      <c r="L21" s="65">
        <v>4.6165779649999994</v>
      </c>
      <c r="M21" s="65">
        <v>2.8519094549999995</v>
      </c>
      <c r="N21" s="65">
        <v>1.279636445</v>
      </c>
      <c r="O21" s="66">
        <v>1.7368112906305</v>
      </c>
      <c r="P21" s="66">
        <v>0.18518121499999998</v>
      </c>
      <c r="Q21" s="66">
        <v>0.33241424499999994</v>
      </c>
      <c r="R21" s="65">
        <v>99.222773565630476</v>
      </c>
      <c r="S21" s="72">
        <v>0.60989383329546754</v>
      </c>
      <c r="T21" s="71">
        <v>54.890030789126655</v>
      </c>
      <c r="U21" s="65">
        <v>14.286494305285375</v>
      </c>
      <c r="V21" s="65">
        <v>11.155005844176403</v>
      </c>
      <c r="W21" s="65">
        <v>8.5797540212570915</v>
      </c>
      <c r="X21" s="65">
        <v>4.6527402924756824</v>
      </c>
      <c r="Y21" s="65">
        <v>2.8742488770620951</v>
      </c>
      <c r="Z21" s="65">
        <v>1.2896600236170479</v>
      </c>
      <c r="AA21" s="65">
        <v>1.7504159863881386</v>
      </c>
      <c r="AB21" s="65">
        <v>0.18663176642357479</v>
      </c>
      <c r="AC21" s="65">
        <v>0.33501809418794964</v>
      </c>
      <c r="AD21" s="72">
        <v>100</v>
      </c>
      <c r="AE21" s="64"/>
      <c r="AF21" s="139">
        <v>13.374017799999997</v>
      </c>
      <c r="AG21" s="134">
        <v>36.153299999999994</v>
      </c>
      <c r="AH21" s="134">
        <v>34.889849999999996</v>
      </c>
      <c r="AI21" s="134">
        <v>306.12799999999999</v>
      </c>
      <c r="AJ21" s="134">
        <v>745.97868473999995</v>
      </c>
      <c r="AK21" s="134">
        <v>29.057958219999996</v>
      </c>
      <c r="AL21" s="134">
        <v>335.68274999999994</v>
      </c>
      <c r="AM21" s="134">
        <v>163.93654651999998</v>
      </c>
      <c r="AN21" s="134">
        <v>35.546299999999995</v>
      </c>
      <c r="AO21" s="135">
        <v>10.150499999999999</v>
      </c>
      <c r="AP21" s="134">
        <v>21.610189219999995</v>
      </c>
      <c r="AQ21" s="134">
        <v>23.965799999999998</v>
      </c>
      <c r="AR21" s="134">
        <v>119.0256</v>
      </c>
      <c r="AS21" s="134">
        <v>6.4948499999999996</v>
      </c>
      <c r="AT21" s="134">
        <v>23.106949999999998</v>
      </c>
      <c r="AU21" s="134">
        <v>44.961649999999999</v>
      </c>
      <c r="AV21" s="134">
        <v>4.0796499999999991</v>
      </c>
      <c r="AW21" s="134">
        <v>25.729749999999999</v>
      </c>
      <c r="AX21" s="134">
        <v>1.1098999999999999</v>
      </c>
      <c r="AY21" s="134">
        <f t="shared" si="0"/>
        <v>1980.9822464999997</v>
      </c>
      <c r="AZ21" s="136">
        <f t="shared" si="1"/>
        <v>0.19809822464999999</v>
      </c>
      <c r="BA21" s="136">
        <f t="shared" si="2"/>
        <v>99.420871790280472</v>
      </c>
      <c r="BB21" s="136">
        <f t="shared" si="3"/>
        <v>99.467666221970035</v>
      </c>
      <c r="BC21" s="136">
        <f t="shared" si="4"/>
        <v>100.07756005526551</v>
      </c>
      <c r="BD21" s="140">
        <f t="shared" si="5"/>
        <v>101.3061420423555</v>
      </c>
      <c r="BE21" s="124">
        <f t="shared" si="6"/>
        <v>17.018785042377786</v>
      </c>
      <c r="BF21" s="121">
        <f t="shared" si="7"/>
        <v>52.840722109393027</v>
      </c>
      <c r="BG21" s="121">
        <f t="shared" si="8"/>
        <v>53.515982218168872</v>
      </c>
      <c r="BH21" s="121">
        <f t="shared" si="9"/>
        <v>450.35225503513806</v>
      </c>
      <c r="BI21" s="121">
        <f t="shared" si="10"/>
        <v>832.88460403401484</v>
      </c>
      <c r="BJ21" s="121">
        <f t="shared" si="11"/>
        <v>31.777785829219603</v>
      </c>
      <c r="BK21" s="121">
        <f t="shared" si="12"/>
        <v>396.98067284866465</v>
      </c>
      <c r="BL21" s="121">
        <f t="shared" si="13"/>
        <v>221.44553017095373</v>
      </c>
      <c r="BM21" s="121">
        <f t="shared" si="14"/>
        <v>45.142061768179509</v>
      </c>
      <c r="BN21" s="121">
        <f t="shared" si="15"/>
        <v>14.520723666932165</v>
      </c>
      <c r="BO21" s="121">
        <f t="shared" si="16"/>
        <v>29.0491528069191</v>
      </c>
      <c r="BP21" s="121">
        <f t="shared" si="17"/>
        <v>30.000055499952786</v>
      </c>
      <c r="BQ21" s="121">
        <f t="shared" si="18"/>
        <v>148.158376502983</v>
      </c>
      <c r="BR21" s="121">
        <f t="shared" si="19"/>
        <v>6.9964070249529415</v>
      </c>
      <c r="BS21" s="121">
        <f t="shared" si="20"/>
        <v>27.099224134331578</v>
      </c>
      <c r="BT21" s="121">
        <f t="shared" si="21"/>
        <v>55.269241522639618</v>
      </c>
      <c r="BU21" s="121">
        <f t="shared" si="22"/>
        <v>4.6422681918478865</v>
      </c>
      <c r="BV21" s="121">
        <f t="shared" si="23"/>
        <v>30.010906405990017</v>
      </c>
      <c r="BW21" s="121">
        <f t="shared" si="24"/>
        <v>1.2218085829517285</v>
      </c>
      <c r="BX21" s="122">
        <f t="shared" si="25"/>
        <v>2448.9265633956115</v>
      </c>
      <c r="BY21" s="125">
        <f t="shared" si="26"/>
        <v>0.24489265633956114</v>
      </c>
    </row>
    <row r="22" spans="1:77" x14ac:dyDescent="0.25">
      <c r="A22" s="104" t="s">
        <v>818</v>
      </c>
      <c r="B22" s="95" t="s">
        <v>718</v>
      </c>
      <c r="C22" s="96" t="s">
        <v>829</v>
      </c>
      <c r="D22" s="98">
        <v>47.106583999999998</v>
      </c>
      <c r="E22" s="98">
        <v>-120.41011899999999</v>
      </c>
      <c r="F22" s="97" t="s">
        <v>807</v>
      </c>
      <c r="G22" s="243" t="s">
        <v>776</v>
      </c>
      <c r="H22" s="71">
        <v>54.637579039999999</v>
      </c>
      <c r="I22" s="65">
        <v>14.292279969999999</v>
      </c>
      <c r="J22" s="65">
        <v>11.10742647</v>
      </c>
      <c r="K22" s="65">
        <v>8.5611625299999989</v>
      </c>
      <c r="L22" s="65">
        <v>4.5428776900000001</v>
      </c>
      <c r="M22" s="65">
        <v>2.9170071100000001</v>
      </c>
      <c r="N22" s="65">
        <v>1.3301152700000001</v>
      </c>
      <c r="O22" s="66">
        <v>1.7442691903210001</v>
      </c>
      <c r="P22" s="66">
        <v>0.19297710000000001</v>
      </c>
      <c r="Q22" s="66">
        <v>0.33121082000000002</v>
      </c>
      <c r="R22" s="65">
        <v>99.65690519032097</v>
      </c>
      <c r="S22" s="72">
        <v>0</v>
      </c>
      <c r="T22" s="71">
        <v>54.825683113132229</v>
      </c>
      <c r="U22" s="65">
        <v>14.341484860186201</v>
      </c>
      <c r="V22" s="65">
        <v>11.145666673862147</v>
      </c>
      <c r="W22" s="65">
        <v>8.5906365581493986</v>
      </c>
      <c r="X22" s="65">
        <v>4.5585177277221129</v>
      </c>
      <c r="Y22" s="65">
        <v>2.9270496654789859</v>
      </c>
      <c r="Z22" s="65">
        <v>1.3346945376838628</v>
      </c>
      <c r="AA22" s="65">
        <v>1.7502742905670821</v>
      </c>
      <c r="AB22" s="65">
        <v>0.19364147384615213</v>
      </c>
      <c r="AC22" s="65">
        <v>0.33235109937185603</v>
      </c>
      <c r="AD22" s="72">
        <v>100</v>
      </c>
      <c r="AE22" s="64"/>
      <c r="AF22" s="139">
        <v>13.556525140000002</v>
      </c>
      <c r="AG22" s="134">
        <v>35.0349</v>
      </c>
      <c r="AH22" s="134">
        <v>35.385300000000001</v>
      </c>
      <c r="AI22" s="134">
        <v>309.5086</v>
      </c>
      <c r="AJ22" s="134">
        <v>544.92780999999991</v>
      </c>
      <c r="AK22" s="134">
        <v>32.208274959999997</v>
      </c>
      <c r="AL22" s="134">
        <v>324.92399999999998</v>
      </c>
      <c r="AM22" s="134">
        <v>164.42473375999998</v>
      </c>
      <c r="AN22" s="134">
        <v>33.833200000000005</v>
      </c>
      <c r="AO22" s="135">
        <v>10.511100000000001</v>
      </c>
      <c r="AP22" s="134">
        <v>21.647031420000001</v>
      </c>
      <c r="AQ22" s="134">
        <v>25.976199999999999</v>
      </c>
      <c r="AR22" s="134">
        <v>117.1156</v>
      </c>
      <c r="AS22" s="134">
        <v>7.5</v>
      </c>
      <c r="AT22" s="134">
        <v>22.1218</v>
      </c>
      <c r="AU22" s="134">
        <v>45.695</v>
      </c>
      <c r="AV22" s="134">
        <v>4.3</v>
      </c>
      <c r="AW22" s="134">
        <v>25.275600000000001</v>
      </c>
      <c r="AX22" s="134">
        <v>1.1509999999999998</v>
      </c>
      <c r="AY22" s="134">
        <f t="shared" si="0"/>
        <v>1775.09667528</v>
      </c>
      <c r="AZ22" s="136">
        <f t="shared" si="1"/>
        <v>0.17750966752799999</v>
      </c>
      <c r="BA22" s="136">
        <f t="shared" si="2"/>
        <v>99.834414857848969</v>
      </c>
      <c r="BB22" s="136">
        <f t="shared" si="3"/>
        <v>99.878834151332285</v>
      </c>
      <c r="BC22" s="136">
        <f t="shared" si="4"/>
        <v>99.878834151332285</v>
      </c>
      <c r="BD22" s="140">
        <f t="shared" si="5"/>
        <v>101.11175848950228</v>
      </c>
      <c r="BE22" s="124">
        <f t="shared" si="6"/>
        <v>17.25103037318004</v>
      </c>
      <c r="BF22" s="121">
        <f t="shared" si="7"/>
        <v>51.206097784444957</v>
      </c>
      <c r="BG22" s="121">
        <f t="shared" si="8"/>
        <v>54.275930839042623</v>
      </c>
      <c r="BH22" s="121">
        <f t="shared" si="9"/>
        <v>455.32553690864125</v>
      </c>
      <c r="BI22" s="121">
        <f t="shared" si="10"/>
        <v>608.41146341488263</v>
      </c>
      <c r="BJ22" s="121">
        <f t="shared" si="11"/>
        <v>35.222972510953547</v>
      </c>
      <c r="BK22" s="121">
        <f t="shared" si="12"/>
        <v>384.25730289888151</v>
      </c>
      <c r="BL22" s="121">
        <f t="shared" si="13"/>
        <v>222.10497362318787</v>
      </c>
      <c r="BM22" s="121">
        <f t="shared" si="14"/>
        <v>42.96650858781846</v>
      </c>
      <c r="BN22" s="121">
        <f t="shared" si="15"/>
        <v>15.036577364217596</v>
      </c>
      <c r="BO22" s="121">
        <f t="shared" si="16"/>
        <v>29.098677347710847</v>
      </c>
      <c r="BP22" s="121">
        <f t="shared" si="17"/>
        <v>32.516646290875897</v>
      </c>
      <c r="BQ22" s="121">
        <f t="shared" si="18"/>
        <v>145.78088376931314</v>
      </c>
      <c r="BR22" s="121">
        <f t="shared" si="19"/>
        <v>8.0791785317824214</v>
      </c>
      <c r="BS22" s="121">
        <f t="shared" si="20"/>
        <v>25.943866085954937</v>
      </c>
      <c r="BT22" s="121">
        <f t="shared" si="21"/>
        <v>56.170714183688041</v>
      </c>
      <c r="BU22" s="121">
        <f t="shared" si="22"/>
        <v>4.8930063179306842</v>
      </c>
      <c r="BV22" s="121">
        <f t="shared" si="23"/>
        <v>29.481190682196342</v>
      </c>
      <c r="BW22" s="121">
        <f t="shared" si="24"/>
        <v>1.2670525984119645</v>
      </c>
      <c r="BX22" s="122">
        <f t="shared" si="25"/>
        <v>2219.289610113115</v>
      </c>
      <c r="BY22" s="125">
        <f t="shared" si="26"/>
        <v>0.22192896101131152</v>
      </c>
    </row>
    <row r="23" spans="1:77" x14ac:dyDescent="0.25">
      <c r="A23" s="104" t="s">
        <v>831</v>
      </c>
      <c r="B23" s="95" t="s">
        <v>719</v>
      </c>
      <c r="C23" s="96" t="s">
        <v>830</v>
      </c>
      <c r="D23" s="98">
        <v>47.120167000000002</v>
      </c>
      <c r="E23" s="98">
        <v>-120.40707399999999</v>
      </c>
      <c r="F23" s="97" t="s">
        <v>795</v>
      </c>
      <c r="G23" s="243" t="s">
        <v>776</v>
      </c>
      <c r="H23" s="71">
        <v>53.565493864999993</v>
      </c>
      <c r="I23" s="65">
        <v>14.191651449999998</v>
      </c>
      <c r="J23" s="65">
        <v>11.656883909999998</v>
      </c>
      <c r="K23" s="65">
        <v>9.0826077999999999</v>
      </c>
      <c r="L23" s="65">
        <v>5.216245915</v>
      </c>
      <c r="M23" s="65">
        <v>2.8190261950000002</v>
      </c>
      <c r="N23" s="65">
        <v>1.0524363599999997</v>
      </c>
      <c r="O23" s="66">
        <v>1.7469462029045002</v>
      </c>
      <c r="P23" s="66">
        <v>0.19814692499999997</v>
      </c>
      <c r="Q23" s="66">
        <v>0.27137281499999999</v>
      </c>
      <c r="R23" s="65">
        <v>99.800811437904528</v>
      </c>
      <c r="S23" s="72">
        <v>0</v>
      </c>
      <c r="T23" s="71">
        <v>53.672403153082705</v>
      </c>
      <c r="U23" s="65">
        <v>14.219976015756103</v>
      </c>
      <c r="V23" s="65">
        <v>11.680149431703612</v>
      </c>
      <c r="W23" s="65">
        <v>9.1007354240312406</v>
      </c>
      <c r="X23" s="65">
        <v>5.2266568175605643</v>
      </c>
      <c r="Y23" s="65">
        <v>2.8246525798580122</v>
      </c>
      <c r="Z23" s="65">
        <v>1.0545368768417474</v>
      </c>
      <c r="AA23" s="65">
        <v>1.7504328649586578</v>
      </c>
      <c r="AB23" s="65">
        <v>0.19854239874921839</v>
      </c>
      <c r="AC23" s="65">
        <v>0.27191443745810279</v>
      </c>
      <c r="AD23" s="72">
        <v>100</v>
      </c>
      <c r="AE23" s="64"/>
      <c r="AF23" s="139">
        <v>17.773003019999997</v>
      </c>
      <c r="AG23" s="134">
        <v>44.26339999999999</v>
      </c>
      <c r="AH23" s="134">
        <v>38.026299999999992</v>
      </c>
      <c r="AI23" s="134">
        <v>325.44089999999994</v>
      </c>
      <c r="AJ23" s="134">
        <v>437.97154079000001</v>
      </c>
      <c r="AK23" s="134">
        <v>25.285858779999998</v>
      </c>
      <c r="AL23" s="134">
        <v>313.62054999999998</v>
      </c>
      <c r="AM23" s="134">
        <v>151.10754163999997</v>
      </c>
      <c r="AN23" s="134">
        <v>32.594699999999996</v>
      </c>
      <c r="AO23" s="135">
        <v>9.5570999999999984</v>
      </c>
      <c r="AP23" s="134">
        <v>22.08670695</v>
      </c>
      <c r="AQ23" s="134">
        <v>37.674049999999994</v>
      </c>
      <c r="AR23" s="134">
        <v>111.21444999999999</v>
      </c>
      <c r="AS23" s="134">
        <v>5.2814499999999995</v>
      </c>
      <c r="AT23" s="134">
        <v>19.013599999999997</v>
      </c>
      <c r="AU23" s="134">
        <v>38.9709</v>
      </c>
      <c r="AV23" s="134">
        <v>2.9202999999999997</v>
      </c>
      <c r="AW23" s="134">
        <v>24.320999999999998</v>
      </c>
      <c r="AX23" s="134">
        <v>1.3090999999999997</v>
      </c>
      <c r="AY23" s="134">
        <f t="shared" si="0"/>
        <v>1658.4324511799998</v>
      </c>
      <c r="AZ23" s="136">
        <f t="shared" si="1"/>
        <v>0.16584324511799997</v>
      </c>
      <c r="BA23" s="136">
        <f t="shared" si="2"/>
        <v>99.966654683022526</v>
      </c>
      <c r="BB23" s="136">
        <f t="shared" si="3"/>
        <v>100.01035447220666</v>
      </c>
      <c r="BC23" s="136">
        <f t="shared" si="4"/>
        <v>100.01035447220666</v>
      </c>
      <c r="BD23" s="140">
        <f t="shared" si="5"/>
        <v>101.30426858621665</v>
      </c>
      <c r="BE23" s="124">
        <f t="shared" si="6"/>
        <v>22.616607999049563</v>
      </c>
      <c r="BF23" s="121">
        <f t="shared" si="7"/>
        <v>64.694233141010841</v>
      </c>
      <c r="BG23" s="121">
        <f t="shared" si="8"/>
        <v>58.326842752913947</v>
      </c>
      <c r="BH23" s="121">
        <f t="shared" si="9"/>
        <v>478.76392618664363</v>
      </c>
      <c r="BI23" s="121">
        <f t="shared" si="10"/>
        <v>488.9948745066157</v>
      </c>
      <c r="BJ23" s="121">
        <f t="shared" si="11"/>
        <v>27.652617528566747</v>
      </c>
      <c r="BK23" s="121">
        <f t="shared" si="12"/>
        <v>370.88976707372746</v>
      </c>
      <c r="BL23" s="121">
        <f t="shared" si="13"/>
        <v>204.11610700373598</v>
      </c>
      <c r="BM23" s="121">
        <f t="shared" si="14"/>
        <v>41.393674185928795</v>
      </c>
      <c r="BN23" s="121">
        <f t="shared" si="15"/>
        <v>13.671839629302733</v>
      </c>
      <c r="BO23" s="121">
        <f t="shared" si="16"/>
        <v>29.689704178915665</v>
      </c>
      <c r="BP23" s="121">
        <f t="shared" si="17"/>
        <v>47.159852410851975</v>
      </c>
      <c r="BQ23" s="121">
        <f t="shared" si="18"/>
        <v>138.43536479271833</v>
      </c>
      <c r="BR23" s="121">
        <f t="shared" si="19"/>
        <v>5.6893036608909693</v>
      </c>
      <c r="BS23" s="121">
        <f t="shared" si="20"/>
        <v>22.298650752285649</v>
      </c>
      <c r="BT23" s="121">
        <f t="shared" si="21"/>
        <v>47.905094329381512</v>
      </c>
      <c r="BU23" s="121">
        <f t="shared" si="22"/>
        <v>3.3230340349425522</v>
      </c>
      <c r="BV23" s="121">
        <f t="shared" si="23"/>
        <v>28.36775540765391</v>
      </c>
      <c r="BW23" s="121">
        <f t="shared" si="24"/>
        <v>1.4410934462042595</v>
      </c>
      <c r="BX23" s="122">
        <f t="shared" si="25"/>
        <v>2095.4303430213399</v>
      </c>
      <c r="BY23" s="125">
        <f t="shared" si="26"/>
        <v>0.209543034302134</v>
      </c>
    </row>
    <row r="24" spans="1:77" x14ac:dyDescent="0.25">
      <c r="A24" s="104" t="s">
        <v>832</v>
      </c>
      <c r="B24" s="95" t="s">
        <v>720</v>
      </c>
      <c r="C24" s="96" t="s">
        <v>830</v>
      </c>
      <c r="D24" s="98">
        <v>47.1218</v>
      </c>
      <c r="E24" s="98">
        <v>-120.408661</v>
      </c>
      <c r="F24" s="97" t="s">
        <v>801</v>
      </c>
      <c r="G24" s="243" t="s">
        <v>784</v>
      </c>
      <c r="H24" s="71">
        <v>54.187220669999995</v>
      </c>
      <c r="I24" s="65">
        <v>14.202938459999999</v>
      </c>
      <c r="J24" s="65">
        <v>11.572639259999999</v>
      </c>
      <c r="K24" s="65">
        <v>8.8337972249999996</v>
      </c>
      <c r="L24" s="65">
        <v>5.030742179999999</v>
      </c>
      <c r="M24" s="65">
        <v>2.9465314199999995</v>
      </c>
      <c r="N24" s="65">
        <v>1.1921673149999998</v>
      </c>
      <c r="O24" s="66">
        <v>1.8176915693205</v>
      </c>
      <c r="P24" s="66">
        <v>0.20172324</v>
      </c>
      <c r="Q24" s="66">
        <v>0.322294095</v>
      </c>
      <c r="R24" s="65">
        <v>100.30774543432051</v>
      </c>
      <c r="S24" s="72">
        <v>0</v>
      </c>
      <c r="T24" s="71">
        <v>54.020973590200661</v>
      </c>
      <c r="U24" s="65">
        <v>14.159363664792762</v>
      </c>
      <c r="V24" s="65">
        <v>11.537134256075499</v>
      </c>
      <c r="W24" s="65">
        <v>8.8066950231517183</v>
      </c>
      <c r="X24" s="65">
        <v>5.0153077992307464</v>
      </c>
      <c r="Y24" s="65">
        <v>2.9374914242582881</v>
      </c>
      <c r="Z24" s="65">
        <v>1.1885097305677228</v>
      </c>
      <c r="AA24" s="65">
        <v>1.8121148685479007</v>
      </c>
      <c r="AB24" s="65">
        <v>0.20110435054298403</v>
      </c>
      <c r="AC24" s="65">
        <v>0.32130529263169583</v>
      </c>
      <c r="AD24" s="72">
        <v>100</v>
      </c>
      <c r="AE24" s="64"/>
      <c r="AF24" s="139">
        <v>15.004777470000001</v>
      </c>
      <c r="AG24" s="134">
        <v>39.536999999999999</v>
      </c>
      <c r="AH24" s="134">
        <v>36.381</v>
      </c>
      <c r="AI24" s="134">
        <v>315.09945000000005</v>
      </c>
      <c r="AJ24" s="134">
        <v>476.53047642000007</v>
      </c>
      <c r="AK24" s="134">
        <v>27.387097679999997</v>
      </c>
      <c r="AL24" s="134">
        <v>313.14329999999995</v>
      </c>
      <c r="AM24" s="134">
        <v>159.61098171999998</v>
      </c>
      <c r="AN24" s="134">
        <v>34.168800000000005</v>
      </c>
      <c r="AO24" s="135">
        <v>10.1355</v>
      </c>
      <c r="AP24" s="134">
        <v>22.252913939999999</v>
      </c>
      <c r="AQ24" s="134">
        <v>28.699950000000001</v>
      </c>
      <c r="AR24" s="134">
        <v>117.25964999999999</v>
      </c>
      <c r="AS24" s="134">
        <v>5.5192499999999995</v>
      </c>
      <c r="AT24" s="134">
        <v>18.2364</v>
      </c>
      <c r="AU24" s="134">
        <v>40.903499999999994</v>
      </c>
      <c r="AV24" s="134">
        <v>3.6072000000000002</v>
      </c>
      <c r="AW24" s="134">
        <v>23.630549999999999</v>
      </c>
      <c r="AX24" s="134">
        <v>1.6032000000000002</v>
      </c>
      <c r="AY24" s="134">
        <f t="shared" si="0"/>
        <v>1688.71099723</v>
      </c>
      <c r="AZ24" s="136">
        <f t="shared" si="1"/>
        <v>0.16887109972299999</v>
      </c>
      <c r="BA24" s="136">
        <f t="shared" si="2"/>
        <v>100.47661653404352</v>
      </c>
      <c r="BB24" s="136">
        <f t="shared" si="3"/>
        <v>100.52023492798101</v>
      </c>
      <c r="BC24" s="136">
        <f t="shared" si="4"/>
        <v>100.52023492798101</v>
      </c>
      <c r="BD24" s="140">
        <f t="shared" si="5"/>
        <v>101.80479788584101</v>
      </c>
      <c r="BE24" s="124">
        <f t="shared" si="6"/>
        <v>19.093969081650489</v>
      </c>
      <c r="BF24" s="121">
        <f t="shared" si="7"/>
        <v>57.786249942303257</v>
      </c>
      <c r="BG24" s="121">
        <f t="shared" si="8"/>
        <v>55.8031905863511</v>
      </c>
      <c r="BH24" s="121">
        <f t="shared" si="9"/>
        <v>463.55037065486255</v>
      </c>
      <c r="BI24" s="121">
        <f t="shared" si="10"/>
        <v>532.04589525442566</v>
      </c>
      <c r="BJ24" s="121">
        <f t="shared" si="11"/>
        <v>29.9505325862829</v>
      </c>
      <c r="BK24" s="121">
        <f t="shared" si="12"/>
        <v>370.32536802099975</v>
      </c>
      <c r="BL24" s="121">
        <f t="shared" si="13"/>
        <v>215.60255610105679</v>
      </c>
      <c r="BM24" s="121">
        <f t="shared" si="14"/>
        <v>43.392704167369665</v>
      </c>
      <c r="BN24" s="121">
        <f t="shared" si="15"/>
        <v>14.499265526446084</v>
      </c>
      <c r="BO24" s="121">
        <f t="shared" si="16"/>
        <v>29.91312527907057</v>
      </c>
      <c r="BP24" s="121">
        <f t="shared" si="17"/>
        <v>35.926198701727884</v>
      </c>
      <c r="BQ24" s="121">
        <f t="shared" si="18"/>
        <v>145.96019153281318</v>
      </c>
      <c r="BR24" s="121">
        <f t="shared" si="19"/>
        <v>5.9454674815386843</v>
      </c>
      <c r="BS24" s="121">
        <f t="shared" si="20"/>
        <v>21.387171002807573</v>
      </c>
      <c r="BT24" s="121">
        <f t="shared" si="21"/>
        <v>50.280748607341799</v>
      </c>
      <c r="BU24" s="121">
        <f t="shared" si="22"/>
        <v>4.1046633465208293</v>
      </c>
      <c r="BV24" s="121">
        <f t="shared" si="23"/>
        <v>27.562421880199668</v>
      </c>
      <c r="BW24" s="121">
        <f t="shared" si="24"/>
        <v>1.7648468512372391</v>
      </c>
      <c r="BX24" s="122">
        <f t="shared" si="25"/>
        <v>2124.8949366050051</v>
      </c>
      <c r="BY24" s="125">
        <f t="shared" si="26"/>
        <v>0.21248949366050052</v>
      </c>
    </row>
    <row r="25" spans="1:77" x14ac:dyDescent="0.25">
      <c r="A25" s="104" t="s">
        <v>820</v>
      </c>
      <c r="B25" s="95" t="s">
        <v>721</v>
      </c>
      <c r="C25" s="96" t="s">
        <v>808</v>
      </c>
      <c r="D25" s="98">
        <v>47.096241999999997</v>
      </c>
      <c r="E25" s="98">
        <v>-120.43423</v>
      </c>
      <c r="F25" s="97" t="s">
        <v>801</v>
      </c>
      <c r="G25" s="243" t="s">
        <v>776</v>
      </c>
      <c r="H25" s="71">
        <v>54.260146204999998</v>
      </c>
      <c r="I25" s="65">
        <v>14.334017615</v>
      </c>
      <c r="J25" s="65">
        <v>10.724083204999999</v>
      </c>
      <c r="K25" s="65">
        <v>9.2615340449999977</v>
      </c>
      <c r="L25" s="65">
        <v>4.152413235</v>
      </c>
      <c r="M25" s="65">
        <v>2.8740597499999998</v>
      </c>
      <c r="N25" s="65">
        <v>1.2140338150000001</v>
      </c>
      <c r="O25" s="66">
        <v>1.819891834304</v>
      </c>
      <c r="P25" s="66">
        <v>0.19861873499999999</v>
      </c>
      <c r="Q25" s="66">
        <v>0.33674883</v>
      </c>
      <c r="R25" s="65">
        <v>99.175547269304005</v>
      </c>
      <c r="S25" s="72">
        <v>0.52229811169141416</v>
      </c>
      <c r="T25" s="71">
        <v>54.711214305337286</v>
      </c>
      <c r="U25" s="65">
        <v>14.453177229339623</v>
      </c>
      <c r="V25" s="65">
        <v>10.813233201405513</v>
      </c>
      <c r="W25" s="65">
        <v>9.3385257757650422</v>
      </c>
      <c r="X25" s="65">
        <v>4.1869325144477632</v>
      </c>
      <c r="Y25" s="65">
        <v>2.8979519943516912</v>
      </c>
      <c r="Z25" s="65">
        <v>1.2241261565246313</v>
      </c>
      <c r="AA25" s="65">
        <v>1.8350207126785152</v>
      </c>
      <c r="AB25" s="65">
        <v>0.20026986537383576</v>
      </c>
      <c r="AC25" s="65">
        <v>0.3395482447760868</v>
      </c>
      <c r="AD25" s="72">
        <v>100</v>
      </c>
      <c r="AE25" s="64"/>
      <c r="AF25" s="139">
        <v>21.651619719999999</v>
      </c>
      <c r="AG25" s="134">
        <v>42.441400000000002</v>
      </c>
      <c r="AH25" s="134">
        <v>37.237049999999996</v>
      </c>
      <c r="AI25" s="134">
        <v>309.61635000000001</v>
      </c>
      <c r="AJ25" s="134">
        <v>497.59345191</v>
      </c>
      <c r="AK25" s="134">
        <v>29.065103459999996</v>
      </c>
      <c r="AL25" s="134">
        <v>323.6626</v>
      </c>
      <c r="AM25" s="134">
        <v>160.66702943999996</v>
      </c>
      <c r="AN25" s="134">
        <v>34.103849999999994</v>
      </c>
      <c r="AO25" s="135">
        <v>10.205899999999998</v>
      </c>
      <c r="AP25" s="134">
        <v>22.074999200000001</v>
      </c>
      <c r="AQ25" s="134">
        <v>32.184600000000003</v>
      </c>
      <c r="AR25" s="134">
        <v>120.8553</v>
      </c>
      <c r="AS25" s="134">
        <v>5.6615999999999991</v>
      </c>
      <c r="AT25" s="134">
        <v>20.310600000000001</v>
      </c>
      <c r="AU25" s="134">
        <v>45.191699999999997</v>
      </c>
      <c r="AV25" s="134">
        <v>3.8380000000000005</v>
      </c>
      <c r="AW25" s="134">
        <v>24.605849999999997</v>
      </c>
      <c r="AX25" s="134">
        <v>1.1121000000000001</v>
      </c>
      <c r="AY25" s="134">
        <f t="shared" si="0"/>
        <v>1742.0791037299998</v>
      </c>
      <c r="AZ25" s="136">
        <f t="shared" si="1"/>
        <v>0.17420791037299999</v>
      </c>
      <c r="BA25" s="136">
        <f t="shared" si="2"/>
        <v>99.349755179677004</v>
      </c>
      <c r="BB25" s="136">
        <f t="shared" si="3"/>
        <v>99.394286982079109</v>
      </c>
      <c r="BC25" s="136">
        <f t="shared" si="4"/>
        <v>99.916585093770522</v>
      </c>
      <c r="BD25" s="140">
        <f t="shared" si="5"/>
        <v>101.10695832952553</v>
      </c>
      <c r="BE25" s="124">
        <f t="shared" si="6"/>
        <v>27.552248497380344</v>
      </c>
      <c r="BF25" s="121">
        <f t="shared" si="7"/>
        <v>62.031245372720981</v>
      </c>
      <c r="BG25" s="121">
        <f t="shared" si="8"/>
        <v>57.116247437494437</v>
      </c>
      <c r="BH25" s="121">
        <f t="shared" si="9"/>
        <v>455.48405052216253</v>
      </c>
      <c r="BI25" s="121">
        <f t="shared" si="10"/>
        <v>555.5626905189996</v>
      </c>
      <c r="BJ25" s="121">
        <f t="shared" si="11"/>
        <v>31.785599864352399</v>
      </c>
      <c r="BK25" s="121">
        <f t="shared" si="12"/>
        <v>382.76556279388268</v>
      </c>
      <c r="BL25" s="121">
        <f t="shared" si="13"/>
        <v>217.02906563907911</v>
      </c>
      <c r="BM25" s="121">
        <f t="shared" si="14"/>
        <v>43.310220845284285</v>
      </c>
      <c r="BN25" s="121">
        <f t="shared" si="15"/>
        <v>14.599975732460763</v>
      </c>
      <c r="BO25" s="121">
        <f t="shared" si="16"/>
        <v>29.673966222375217</v>
      </c>
      <c r="BP25" s="121">
        <f t="shared" si="17"/>
        <v>40.288235161929947</v>
      </c>
      <c r="BQ25" s="121">
        <f t="shared" si="18"/>
        <v>150.43591496099125</v>
      </c>
      <c r="BR25" s="121">
        <f t="shared" si="19"/>
        <v>6.0988102900719134</v>
      </c>
      <c r="BS25" s="121">
        <f t="shared" si="20"/>
        <v>23.819738290979771</v>
      </c>
      <c r="BT25" s="121">
        <f t="shared" si="21"/>
        <v>55.552031166976143</v>
      </c>
      <c r="BU25" s="121">
        <f t="shared" si="22"/>
        <v>4.3672926158646437</v>
      </c>
      <c r="BV25" s="121">
        <f t="shared" si="23"/>
        <v>28.700001414309483</v>
      </c>
      <c r="BW25" s="121">
        <f t="shared" si="24"/>
        <v>1.2242304037306222</v>
      </c>
      <c r="BX25" s="122">
        <f t="shared" si="25"/>
        <v>2187.3971277510464</v>
      </c>
      <c r="BY25" s="125">
        <f t="shared" si="26"/>
        <v>0.21873971277510462</v>
      </c>
    </row>
    <row r="26" spans="1:77" x14ac:dyDescent="0.25">
      <c r="A26" s="104" t="s">
        <v>840</v>
      </c>
      <c r="B26" s="95" t="s">
        <v>722</v>
      </c>
      <c r="C26" s="96" t="s">
        <v>836</v>
      </c>
      <c r="D26" s="98">
        <v>47.122585999999998</v>
      </c>
      <c r="E26" s="98">
        <v>-120.425301</v>
      </c>
      <c r="F26" s="97" t="s">
        <v>625</v>
      </c>
      <c r="G26" s="243" t="s">
        <v>776</v>
      </c>
      <c r="H26" s="71">
        <v>53.722501139999999</v>
      </c>
      <c r="I26" s="65">
        <v>13.888161525000001</v>
      </c>
      <c r="J26" s="65">
        <v>11.852851219999998</v>
      </c>
      <c r="K26" s="65">
        <v>8.6918029250000011</v>
      </c>
      <c r="L26" s="65">
        <v>4.6654222599999997</v>
      </c>
      <c r="M26" s="65">
        <v>2.8785385850000003</v>
      </c>
      <c r="N26" s="65">
        <v>1.226186585</v>
      </c>
      <c r="O26" s="66">
        <v>1.8948908063215</v>
      </c>
      <c r="P26" s="66">
        <v>0.21414791</v>
      </c>
      <c r="Q26" s="66">
        <v>0.29277807</v>
      </c>
      <c r="R26" s="65">
        <v>99.327281026321472</v>
      </c>
      <c r="S26" s="72">
        <v>0.5078809106827622</v>
      </c>
      <c r="T26" s="71">
        <v>54.086350280507197</v>
      </c>
      <c r="U26" s="65">
        <v>13.982222589300189</v>
      </c>
      <c r="V26" s="65">
        <v>11.93312763374548</v>
      </c>
      <c r="W26" s="65">
        <v>8.7506703447330807</v>
      </c>
      <c r="X26" s="65">
        <v>4.6970200047695609</v>
      </c>
      <c r="Y26" s="65">
        <v>2.8980342110010997</v>
      </c>
      <c r="Z26" s="65">
        <v>1.2344912418120695</v>
      </c>
      <c r="AA26" s="65">
        <v>1.9077244305311838</v>
      </c>
      <c r="AB26" s="65">
        <v>0.21559828054011804</v>
      </c>
      <c r="AC26" s="65">
        <v>0.29476098306004628</v>
      </c>
      <c r="AD26" s="72">
        <v>100</v>
      </c>
      <c r="AE26" s="64"/>
      <c r="AF26" s="139">
        <v>12.179403369999999</v>
      </c>
      <c r="AG26" s="134">
        <v>18.440649999999998</v>
      </c>
      <c r="AH26" s="134">
        <v>37.531099999999995</v>
      </c>
      <c r="AI26" s="134">
        <v>337.48080000000004</v>
      </c>
      <c r="AJ26" s="134">
        <v>454.99013213500007</v>
      </c>
      <c r="AK26" s="134">
        <v>28.244722240000002</v>
      </c>
      <c r="AL26" s="134">
        <v>323.58775000000003</v>
      </c>
      <c r="AM26" s="134">
        <v>159.23780288</v>
      </c>
      <c r="AN26" s="134">
        <v>33.383450000000003</v>
      </c>
      <c r="AO26" s="135">
        <v>10.44495</v>
      </c>
      <c r="AP26" s="134">
        <v>21.231018930000001</v>
      </c>
      <c r="AQ26" s="134">
        <v>28.036149999999999</v>
      </c>
      <c r="AR26" s="134">
        <v>119.24095</v>
      </c>
      <c r="AS26" s="134">
        <v>5.4945000000000004</v>
      </c>
      <c r="AT26" s="134">
        <v>19.440399999999997</v>
      </c>
      <c r="AU26" s="134">
        <v>43.856099999999998</v>
      </c>
      <c r="AV26" s="134">
        <v>3.8961000000000001</v>
      </c>
      <c r="AW26" s="134">
        <v>24.5883</v>
      </c>
      <c r="AX26" s="134">
        <v>1.0989</v>
      </c>
      <c r="AY26" s="134">
        <f t="shared" si="0"/>
        <v>1682.4031795549997</v>
      </c>
      <c r="AZ26" s="136">
        <f t="shared" si="1"/>
        <v>0.16824031795549999</v>
      </c>
      <c r="BA26" s="136">
        <f t="shared" si="2"/>
        <v>99.495521344276966</v>
      </c>
      <c r="BB26" s="136">
        <f t="shared" si="3"/>
        <v>99.539231402052181</v>
      </c>
      <c r="BC26" s="136">
        <f t="shared" si="4"/>
        <v>100.04711231273494</v>
      </c>
      <c r="BD26" s="140">
        <f t="shared" si="5"/>
        <v>101.36277879815493</v>
      </c>
      <c r="BE26" s="124">
        <f t="shared" si="6"/>
        <v>15.498607149935275</v>
      </c>
      <c r="BF26" s="121">
        <f t="shared" si="7"/>
        <v>26.952373978767596</v>
      </c>
      <c r="BG26" s="121">
        <f t="shared" si="8"/>
        <v>57.567277595871509</v>
      </c>
      <c r="BH26" s="121">
        <f t="shared" si="9"/>
        <v>496.47611231596733</v>
      </c>
      <c r="BI26" s="121">
        <f t="shared" si="10"/>
        <v>507.99611811257398</v>
      </c>
      <c r="BJ26" s="121">
        <f t="shared" si="11"/>
        <v>30.888430885372646</v>
      </c>
      <c r="BK26" s="121">
        <f t="shared" si="12"/>
        <v>382.67704468157962</v>
      </c>
      <c r="BL26" s="121">
        <f t="shared" si="13"/>
        <v>215.09846602580137</v>
      </c>
      <c r="BM26" s="121">
        <f t="shared" si="14"/>
        <v>42.39534809347056</v>
      </c>
      <c r="BN26" s="121">
        <f t="shared" si="15"/>
        <v>14.941946964673971</v>
      </c>
      <c r="BO26" s="121">
        <f t="shared" si="16"/>
        <v>28.53945918129088</v>
      </c>
      <c r="BP26" s="121">
        <f t="shared" si="17"/>
        <v>35.095263083435619</v>
      </c>
      <c r="BQ26" s="121">
        <f t="shared" si="18"/>
        <v>148.4264356968028</v>
      </c>
      <c r="BR26" s="121">
        <f t="shared" si="19"/>
        <v>5.9188061923838031</v>
      </c>
      <c r="BS26" s="121">
        <f t="shared" si="20"/>
        <v>22.799190583831255</v>
      </c>
      <c r="BT26" s="121">
        <f t="shared" si="21"/>
        <v>53.910240908441644</v>
      </c>
      <c r="BU26" s="121">
        <f t="shared" si="22"/>
        <v>4.4334050965790093</v>
      </c>
      <c r="BV26" s="121">
        <f t="shared" si="23"/>
        <v>28.679531281198006</v>
      </c>
      <c r="BW26" s="121">
        <f t="shared" si="24"/>
        <v>1.2096994790572615</v>
      </c>
      <c r="BX26" s="122">
        <f t="shared" si="25"/>
        <v>2119.5037573070335</v>
      </c>
      <c r="BY26" s="125">
        <f t="shared" si="26"/>
        <v>0.21195037573070336</v>
      </c>
    </row>
    <row r="27" spans="1:77" x14ac:dyDescent="0.25">
      <c r="A27" s="104" t="s">
        <v>841</v>
      </c>
      <c r="B27" s="95" t="s">
        <v>723</v>
      </c>
      <c r="C27" s="96" t="s">
        <v>836</v>
      </c>
      <c r="D27" s="98">
        <v>47.121490999999999</v>
      </c>
      <c r="E27" s="98">
        <v>-120.42526599999999</v>
      </c>
      <c r="F27" s="97" t="s">
        <v>625</v>
      </c>
      <c r="G27" s="243" t="s">
        <v>784</v>
      </c>
      <c r="H27" s="71">
        <v>55.144004340000002</v>
      </c>
      <c r="I27" s="65">
        <v>14.646864260000001</v>
      </c>
      <c r="J27" s="65">
        <v>8.6016745400000012</v>
      </c>
      <c r="K27" s="65">
        <v>8.7775616800000016</v>
      </c>
      <c r="L27" s="65">
        <v>4.6920977799999992</v>
      </c>
      <c r="M27" s="65">
        <v>2.9906447200000001</v>
      </c>
      <c r="N27" s="65">
        <v>1.3409607000000001</v>
      </c>
      <c r="O27" s="66">
        <v>1.9099765275100002</v>
      </c>
      <c r="P27" s="66">
        <v>0.17520830000000001</v>
      </c>
      <c r="Q27" s="66">
        <v>0.37113865999999995</v>
      </c>
      <c r="R27" s="65">
        <v>98.650131507510011</v>
      </c>
      <c r="S27" s="72">
        <v>0.95875542691752358</v>
      </c>
      <c r="T27" s="71">
        <v>55.898561408204529</v>
      </c>
      <c r="U27" s="65">
        <v>14.847283055963253</v>
      </c>
      <c r="V27" s="65">
        <v>8.7193746308844755</v>
      </c>
      <c r="W27" s="65">
        <v>8.8976685036976217</v>
      </c>
      <c r="X27" s="65">
        <v>4.7563015966611264</v>
      </c>
      <c r="Y27" s="65">
        <v>3.0315668862259235</v>
      </c>
      <c r="Z27" s="65">
        <v>1.359309591896404</v>
      </c>
      <c r="AA27" s="65">
        <v>1.9361114864450011</v>
      </c>
      <c r="AB27" s="65">
        <v>0.17760574397882256</v>
      </c>
      <c r="AC27" s="65">
        <v>0.37621709604284309</v>
      </c>
      <c r="AD27" s="72">
        <v>100</v>
      </c>
      <c r="AE27" s="64"/>
      <c r="AF27" s="139">
        <v>14.922694800000002</v>
      </c>
      <c r="AG27" s="134">
        <v>40.069000000000003</v>
      </c>
      <c r="AH27" s="134">
        <v>37.524199999999993</v>
      </c>
      <c r="AI27" s="134">
        <v>298.64779999999996</v>
      </c>
      <c r="AJ27" s="134">
        <v>535.88232271999982</v>
      </c>
      <c r="AK27" s="134">
        <v>29.61778288</v>
      </c>
      <c r="AL27" s="134">
        <v>348.9486</v>
      </c>
      <c r="AM27" s="134">
        <v>169.90517023999996</v>
      </c>
      <c r="AN27" s="134">
        <v>38.323599999999999</v>
      </c>
      <c r="AO27" s="135">
        <v>11.077800000000002</v>
      </c>
      <c r="AP27" s="134">
        <v>22.569710400000002</v>
      </c>
      <c r="AQ27" s="134">
        <v>33.282400000000003</v>
      </c>
      <c r="AR27" s="134">
        <v>125.3964</v>
      </c>
      <c r="AS27" s="134">
        <v>5.5775999999999994</v>
      </c>
      <c r="AT27" s="134">
        <v>22.161200000000001</v>
      </c>
      <c r="AU27" s="134">
        <v>45.409400000000005</v>
      </c>
      <c r="AV27" s="134">
        <v>3.9425999999999997</v>
      </c>
      <c r="AW27" s="134">
        <v>25.597200000000001</v>
      </c>
      <c r="AX27" s="134">
        <v>1.5936000000000001</v>
      </c>
      <c r="AY27" s="134">
        <f t="shared" si="0"/>
        <v>1810.44908104</v>
      </c>
      <c r="AZ27" s="136">
        <f t="shared" si="1"/>
        <v>0.18104490810400001</v>
      </c>
      <c r="BA27" s="136">
        <f t="shared" si="2"/>
        <v>98.83117641561401</v>
      </c>
      <c r="BB27" s="136">
        <f t="shared" si="3"/>
        <v>98.876517335979344</v>
      </c>
      <c r="BC27" s="136">
        <f t="shared" si="4"/>
        <v>99.835272762896864</v>
      </c>
      <c r="BD27" s="140">
        <f t="shared" si="5"/>
        <v>100.79005863683686</v>
      </c>
      <c r="BE27" s="124">
        <f t="shared" si="6"/>
        <v>18.989516751967301</v>
      </c>
      <c r="BF27" s="121">
        <f t="shared" si="7"/>
        <v>58.563807292868688</v>
      </c>
      <c r="BG27" s="121">
        <f t="shared" si="8"/>
        <v>57.556693994127585</v>
      </c>
      <c r="BH27" s="121">
        <f t="shared" si="9"/>
        <v>439.34795311530763</v>
      </c>
      <c r="BI27" s="121">
        <f t="shared" si="10"/>
        <v>598.31218411158272</v>
      </c>
      <c r="BJ27" s="121">
        <f t="shared" si="11"/>
        <v>32.39001012979525</v>
      </c>
      <c r="BK27" s="121">
        <f t="shared" si="12"/>
        <v>412.66895608308607</v>
      </c>
      <c r="BL27" s="121">
        <f t="shared" si="13"/>
        <v>229.50794866227577</v>
      </c>
      <c r="BM27" s="121">
        <f t="shared" si="14"/>
        <v>48.669096878690731</v>
      </c>
      <c r="BN27" s="121">
        <f t="shared" si="15"/>
        <v>15.847265911781802</v>
      </c>
      <c r="BO27" s="121">
        <f t="shared" si="16"/>
        <v>30.338973876764204</v>
      </c>
      <c r="BP27" s="121">
        <f t="shared" si="17"/>
        <v>41.66244595096466</v>
      </c>
      <c r="BQ27" s="121">
        <f t="shared" si="18"/>
        <v>156.08849729233592</v>
      </c>
      <c r="BR27" s="121">
        <f t="shared" si="19"/>
        <v>6.0083234905159513</v>
      </c>
      <c r="BS27" s="121">
        <f t="shared" si="20"/>
        <v>25.990073371247572</v>
      </c>
      <c r="BT27" s="121">
        <f t="shared" si="21"/>
        <v>55.819639537208971</v>
      </c>
      <c r="BU27" s="121">
        <f t="shared" si="22"/>
        <v>4.4863178393194216</v>
      </c>
      <c r="BV27" s="121">
        <f t="shared" si="23"/>
        <v>29.856301497504163</v>
      </c>
      <c r="BW27" s="121">
        <f t="shared" si="24"/>
        <v>1.7542789060202495</v>
      </c>
      <c r="BX27" s="122">
        <f t="shared" si="25"/>
        <v>2263.8582846933646</v>
      </c>
      <c r="BY27" s="125">
        <f t="shared" si="26"/>
        <v>0.22638582846933647</v>
      </c>
    </row>
    <row r="28" spans="1:77" x14ac:dyDescent="0.25">
      <c r="A28" s="104" t="s">
        <v>842</v>
      </c>
      <c r="B28" s="95" t="s">
        <v>724</v>
      </c>
      <c r="C28" s="96" t="s">
        <v>836</v>
      </c>
      <c r="D28" s="98">
        <v>47.120778999999999</v>
      </c>
      <c r="E28" s="98">
        <v>-120.432383</v>
      </c>
      <c r="F28" s="97" t="s">
        <v>795</v>
      </c>
      <c r="G28" s="243" t="s">
        <v>784</v>
      </c>
      <c r="H28" s="71">
        <v>53.502583389999998</v>
      </c>
      <c r="I28" s="65">
        <v>14.214351479999999</v>
      </c>
      <c r="J28" s="65">
        <v>11.350286489999998</v>
      </c>
      <c r="K28" s="65">
        <v>9.0654404299999989</v>
      </c>
      <c r="L28" s="65">
        <v>5.3127857800000005</v>
      </c>
      <c r="M28" s="65">
        <v>2.8680306199999999</v>
      </c>
      <c r="N28" s="65">
        <v>1.07488691</v>
      </c>
      <c r="O28" s="66">
        <v>1.7208539258219999</v>
      </c>
      <c r="P28" s="66">
        <v>0.19840544999999998</v>
      </c>
      <c r="Q28" s="66">
        <v>0.26864622999999999</v>
      </c>
      <c r="R28" s="65">
        <v>99.576270705821997</v>
      </c>
      <c r="S28" s="72">
        <v>0</v>
      </c>
      <c r="T28" s="71">
        <v>53.73025421695354</v>
      </c>
      <c r="U28" s="65">
        <v>14.274838150942038</v>
      </c>
      <c r="V28" s="65">
        <v>11.398585636463661</v>
      </c>
      <c r="W28" s="65">
        <v>9.1040168161971184</v>
      </c>
      <c r="X28" s="65">
        <v>5.3353934048158465</v>
      </c>
      <c r="Y28" s="65">
        <v>2.8802350195188748</v>
      </c>
      <c r="Z28" s="65">
        <v>1.0794609020612316</v>
      </c>
      <c r="AA28" s="65">
        <v>1.7281767168263569</v>
      </c>
      <c r="AB28" s="65">
        <v>0.19924972947234473</v>
      </c>
      <c r="AC28" s="65">
        <v>0.26978940674898444</v>
      </c>
      <c r="AD28" s="72">
        <v>100</v>
      </c>
      <c r="AE28" s="64"/>
      <c r="AF28" s="139">
        <v>18.901117339999999</v>
      </c>
      <c r="AG28" s="134">
        <v>46.452100000000002</v>
      </c>
      <c r="AH28" s="134">
        <v>37.513100000000001</v>
      </c>
      <c r="AI28" s="134">
        <v>319.67910000000001</v>
      </c>
      <c r="AJ28" s="134">
        <v>439.52258071000006</v>
      </c>
      <c r="AK28" s="134">
        <v>25.051876640000003</v>
      </c>
      <c r="AL28" s="134">
        <v>308.34069999999997</v>
      </c>
      <c r="AM28" s="134">
        <v>148.50111823999998</v>
      </c>
      <c r="AN28" s="134">
        <v>32.267400000000002</v>
      </c>
      <c r="AO28" s="135">
        <v>9.2814000000000014</v>
      </c>
      <c r="AP28" s="134">
        <v>21.439049839999999</v>
      </c>
      <c r="AQ28" s="134">
        <v>37.561700000000002</v>
      </c>
      <c r="AR28" s="134">
        <v>111.98760000000001</v>
      </c>
      <c r="AS28" s="134">
        <v>5.3443000000000005</v>
      </c>
      <c r="AT28" s="134">
        <v>17.764400000000002</v>
      </c>
      <c r="AU28" s="134">
        <v>37.064800000000005</v>
      </c>
      <c r="AV28" s="134">
        <v>3.1</v>
      </c>
      <c r="AW28" s="134">
        <v>21.53</v>
      </c>
      <c r="AX28" s="134">
        <v>1.4999999999999998</v>
      </c>
      <c r="AY28" s="134">
        <f t="shared" si="0"/>
        <v>1642.80234277</v>
      </c>
      <c r="AZ28" s="136">
        <f t="shared" si="1"/>
        <v>0.164280234277</v>
      </c>
      <c r="BA28" s="136">
        <f t="shared" si="2"/>
        <v>99.740550940098998</v>
      </c>
      <c r="BB28" s="136">
        <f t="shared" si="3"/>
        <v>99.78377794375568</v>
      </c>
      <c r="BC28" s="136">
        <f t="shared" si="4"/>
        <v>99.78377794375568</v>
      </c>
      <c r="BD28" s="140">
        <f t="shared" si="5"/>
        <v>101.04365974414569</v>
      </c>
      <c r="BE28" s="124">
        <f t="shared" si="6"/>
        <v>24.052162774167943</v>
      </c>
      <c r="BF28" s="121">
        <f t="shared" si="7"/>
        <v>67.893180083083323</v>
      </c>
      <c r="BG28" s="121">
        <f t="shared" si="8"/>
        <v>57.5396682000178</v>
      </c>
      <c r="BH28" s="121">
        <f t="shared" si="9"/>
        <v>470.28760378862245</v>
      </c>
      <c r="BI28" s="121">
        <f t="shared" si="10"/>
        <v>490.72660933501828</v>
      </c>
      <c r="BJ28" s="121">
        <f t="shared" si="11"/>
        <v>27.396734638362002</v>
      </c>
      <c r="BK28" s="121">
        <f t="shared" si="12"/>
        <v>364.64578103172789</v>
      </c>
      <c r="BL28" s="121">
        <f t="shared" si="13"/>
        <v>200.59534958926551</v>
      </c>
      <c r="BM28" s="121">
        <f t="shared" si="14"/>
        <v>40.978019200269948</v>
      </c>
      <c r="BN28" s="121">
        <f t="shared" si="15"/>
        <v>13.277439007168537</v>
      </c>
      <c r="BO28" s="121">
        <f t="shared" si="16"/>
        <v>28.819101420034425</v>
      </c>
      <c r="BP28" s="121">
        <f t="shared" si="17"/>
        <v>47.019214241651717</v>
      </c>
      <c r="BQ28" s="121">
        <f t="shared" si="18"/>
        <v>139.39775144561727</v>
      </c>
      <c r="BR28" s="121">
        <f t="shared" si="19"/>
        <v>5.7570071769873072</v>
      </c>
      <c r="BS28" s="121">
        <f t="shared" si="20"/>
        <v>20.833621798286664</v>
      </c>
      <c r="BT28" s="121">
        <f t="shared" si="21"/>
        <v>45.562015254963583</v>
      </c>
      <c r="BU28" s="121">
        <f t="shared" si="22"/>
        <v>3.5275161826942143</v>
      </c>
      <c r="BV28" s="121">
        <f t="shared" si="23"/>
        <v>25.11236272878536</v>
      </c>
      <c r="BW28" s="121">
        <f t="shared" si="24"/>
        <v>1.6512414401546018</v>
      </c>
      <c r="BX28" s="122">
        <f t="shared" si="25"/>
        <v>2075.0723793368788</v>
      </c>
      <c r="BY28" s="125">
        <f t="shared" si="26"/>
        <v>0.20750723793368789</v>
      </c>
    </row>
    <row r="29" spans="1:77" x14ac:dyDescent="0.25">
      <c r="A29" s="104" t="s">
        <v>843</v>
      </c>
      <c r="B29" s="95" t="s">
        <v>725</v>
      </c>
      <c r="C29" s="96" t="s">
        <v>836</v>
      </c>
      <c r="D29" s="98">
        <v>47.128988999999997</v>
      </c>
      <c r="E29" s="98">
        <v>-120.430786</v>
      </c>
      <c r="F29" s="97" t="s">
        <v>625</v>
      </c>
      <c r="G29" s="243" t="s">
        <v>776</v>
      </c>
      <c r="H29" s="71">
        <v>54.507660000000001</v>
      </c>
      <c r="I29" s="65">
        <v>14.28416</v>
      </c>
      <c r="J29" s="65">
        <v>10.303975000000001</v>
      </c>
      <c r="K29" s="65">
        <v>8.7753100000000011</v>
      </c>
      <c r="L29" s="65">
        <v>4.8814399999999996</v>
      </c>
      <c r="M29" s="65">
        <v>2.9344250000000001</v>
      </c>
      <c r="N29" s="65">
        <v>1.2987150000000001</v>
      </c>
      <c r="O29" s="66">
        <v>1.8742592090000001</v>
      </c>
      <c r="P29" s="66">
        <v>0.20389000000000002</v>
      </c>
      <c r="Q29" s="66">
        <v>0.35960000000000003</v>
      </c>
      <c r="R29" s="65">
        <v>99.423434209000021</v>
      </c>
      <c r="S29" s="72">
        <v>0.32279757901812217</v>
      </c>
      <c r="T29" s="71">
        <v>54.823755016768331</v>
      </c>
      <c r="U29" s="65">
        <v>14.36699517939903</v>
      </c>
      <c r="V29" s="65">
        <v>10.363728714439501</v>
      </c>
      <c r="W29" s="65">
        <v>8.8261988431753871</v>
      </c>
      <c r="X29" s="65">
        <v>4.9097479269712467</v>
      </c>
      <c r="Y29" s="65">
        <v>2.9514420049416978</v>
      </c>
      <c r="Z29" s="65">
        <v>1.3062463697139499</v>
      </c>
      <c r="AA29" s="65">
        <v>1.8851282133949245</v>
      </c>
      <c r="AB29" s="65">
        <v>0.20507237717357329</v>
      </c>
      <c r="AC29" s="65">
        <v>0.36168535402235008</v>
      </c>
      <c r="AD29" s="72">
        <v>100</v>
      </c>
      <c r="AE29" s="64"/>
      <c r="AF29" s="139">
        <v>17.563099999999999</v>
      </c>
      <c r="AG29" s="134">
        <v>38.799999999999997</v>
      </c>
      <c r="AH29" s="134">
        <v>37.950000000000003</v>
      </c>
      <c r="AI29" s="134">
        <v>305.55</v>
      </c>
      <c r="AJ29" s="134">
        <v>514.26564499999995</v>
      </c>
      <c r="AK29" s="134">
        <v>28.602180000000001</v>
      </c>
      <c r="AL29" s="134">
        <v>322.95</v>
      </c>
      <c r="AM29" s="134">
        <v>165.04172</v>
      </c>
      <c r="AN29" s="134">
        <v>36.5</v>
      </c>
      <c r="AO29" s="135">
        <v>11.1</v>
      </c>
      <c r="AP29" s="134">
        <v>22.449440000000003</v>
      </c>
      <c r="AQ29" s="134">
        <v>28.9</v>
      </c>
      <c r="AR29" s="134">
        <v>123.85</v>
      </c>
      <c r="AS29" s="134">
        <v>5.5</v>
      </c>
      <c r="AT29" s="134">
        <v>22.049999999999997</v>
      </c>
      <c r="AU29" s="134">
        <v>46.5</v>
      </c>
      <c r="AV29" s="134">
        <v>3.9</v>
      </c>
      <c r="AW29" s="134">
        <v>26.55</v>
      </c>
      <c r="AX29" s="134">
        <v>0.8</v>
      </c>
      <c r="AY29" s="134">
        <f t="shared" si="0"/>
        <v>1758.8220849999998</v>
      </c>
      <c r="AZ29" s="136">
        <f t="shared" si="1"/>
        <v>0.17588220849999997</v>
      </c>
      <c r="BA29" s="136">
        <f t="shared" si="2"/>
        <v>99.59931641750002</v>
      </c>
      <c r="BB29" s="136">
        <f t="shared" si="3"/>
        <v>99.643941073473059</v>
      </c>
      <c r="BC29" s="136">
        <f t="shared" si="4"/>
        <v>99.966738652491188</v>
      </c>
      <c r="BD29" s="140">
        <f t="shared" si="5"/>
        <v>101.11047987749119</v>
      </c>
      <c r="BE29" s="124">
        <f t="shared" si="6"/>
        <v>22.349500953840913</v>
      </c>
      <c r="BF29" s="121">
        <f t="shared" si="7"/>
        <v>56.709069928456032</v>
      </c>
      <c r="BG29" s="121">
        <f t="shared" si="8"/>
        <v>58.209809591600681</v>
      </c>
      <c r="BH29" s="121">
        <f t="shared" si="9"/>
        <v>449.50194534961338</v>
      </c>
      <c r="BI29" s="121">
        <f t="shared" si="10"/>
        <v>574.17718075069172</v>
      </c>
      <c r="BJ29" s="121">
        <f t="shared" si="11"/>
        <v>31.279346725166725</v>
      </c>
      <c r="BK29" s="121">
        <f t="shared" si="12"/>
        <v>381.92283725176901</v>
      </c>
      <c r="BL29" s="121">
        <f t="shared" si="13"/>
        <v>222.9383987985091</v>
      </c>
      <c r="BM29" s="121">
        <f t="shared" si="14"/>
        <v>46.353214104943476</v>
      </c>
      <c r="BN29" s="121">
        <f t="shared" si="15"/>
        <v>15.879023959701202</v>
      </c>
      <c r="BO29" s="121">
        <f t="shared" si="16"/>
        <v>30.177302306368336</v>
      </c>
      <c r="BP29" s="121">
        <f t="shared" si="17"/>
        <v>36.176618512573569</v>
      </c>
      <c r="BQ29" s="121">
        <f t="shared" si="18"/>
        <v>154.1635995104788</v>
      </c>
      <c r="BR29" s="121">
        <f t="shared" si="19"/>
        <v>5.9247309233071093</v>
      </c>
      <c r="BS29" s="121">
        <f t="shared" si="20"/>
        <v>25.859660931538404</v>
      </c>
      <c r="BT29" s="121">
        <f t="shared" si="21"/>
        <v>57.1602628195972</v>
      </c>
      <c r="BU29" s="121">
        <f t="shared" si="22"/>
        <v>4.4378429395185277</v>
      </c>
      <c r="BV29" s="121">
        <f t="shared" si="23"/>
        <v>30.967637271214645</v>
      </c>
      <c r="BW29" s="121">
        <f t="shared" si="24"/>
        <v>0.88066210141578782</v>
      </c>
      <c r="BX29" s="122">
        <f t="shared" si="25"/>
        <v>2205.0686447303046</v>
      </c>
      <c r="BY29" s="125">
        <f t="shared" si="26"/>
        <v>0.22050686447303047</v>
      </c>
    </row>
    <row r="30" spans="1:77" x14ac:dyDescent="0.25">
      <c r="A30" s="104" t="s">
        <v>819</v>
      </c>
      <c r="B30" s="95" t="s">
        <v>726</v>
      </c>
      <c r="C30" s="96" t="s">
        <v>835</v>
      </c>
      <c r="D30" s="98">
        <v>47.106195</v>
      </c>
      <c r="E30" s="98">
        <v>-120.430435</v>
      </c>
      <c r="F30" s="97" t="s">
        <v>807</v>
      </c>
      <c r="G30" s="243" t="s">
        <v>776</v>
      </c>
      <c r="H30" s="71">
        <v>54.276352485000004</v>
      </c>
      <c r="I30" s="65">
        <v>14.227603719999998</v>
      </c>
      <c r="J30" s="65">
        <v>11.0534664</v>
      </c>
      <c r="K30" s="65">
        <v>8.5557416149999987</v>
      </c>
      <c r="L30" s="65">
        <v>4.6499517499999996</v>
      </c>
      <c r="M30" s="65">
        <v>2.8812300500000001</v>
      </c>
      <c r="N30" s="65">
        <v>1.3067670300000001</v>
      </c>
      <c r="O30" s="66">
        <v>1.7332402089160002</v>
      </c>
      <c r="P30" s="66">
        <v>0.19196364999999999</v>
      </c>
      <c r="Q30" s="66">
        <v>0.32308599999999998</v>
      </c>
      <c r="R30" s="65">
        <v>99.199402908916014</v>
      </c>
      <c r="S30" s="72">
        <v>0.3087781208646429</v>
      </c>
      <c r="T30" s="71">
        <v>54.714394334445807</v>
      </c>
      <c r="U30" s="65">
        <v>14.342428787664835</v>
      </c>
      <c r="V30" s="65">
        <v>11.142674326527139</v>
      </c>
      <c r="W30" s="65">
        <v>8.6247914444160543</v>
      </c>
      <c r="X30" s="65">
        <v>4.6874795751235956</v>
      </c>
      <c r="Y30" s="65">
        <v>2.9044832584783995</v>
      </c>
      <c r="Z30" s="65">
        <v>1.3173134027831415</v>
      </c>
      <c r="AA30" s="65">
        <v>1.7472284692151279</v>
      </c>
      <c r="AB30" s="65">
        <v>0.19351290871806884</v>
      </c>
      <c r="AC30" s="65">
        <v>0.32569349262782821</v>
      </c>
      <c r="AD30" s="72">
        <v>100</v>
      </c>
      <c r="AE30" s="64"/>
      <c r="AF30" s="139">
        <v>14.914343779999999</v>
      </c>
      <c r="AG30" s="134">
        <v>37.243099999999998</v>
      </c>
      <c r="AH30" s="134">
        <v>34.865600000000001</v>
      </c>
      <c r="AI30" s="134">
        <v>309.97775000000001</v>
      </c>
      <c r="AJ30" s="134">
        <v>529.44594295999991</v>
      </c>
      <c r="AK30" s="134">
        <v>31.274450819999998</v>
      </c>
      <c r="AL30" s="134">
        <v>318.79240000000004</v>
      </c>
      <c r="AM30" s="134">
        <v>161.72781280000001</v>
      </c>
      <c r="AN30" s="134">
        <v>34.221649999999997</v>
      </c>
      <c r="AO30" s="137">
        <v>10.295999999999999</v>
      </c>
      <c r="AP30" s="134">
        <v>22.073197440000001</v>
      </c>
      <c r="AQ30" s="134">
        <v>26.446249999999999</v>
      </c>
      <c r="AR30" s="134">
        <v>115.44305</v>
      </c>
      <c r="AS30" s="134">
        <v>6.2401499999999999</v>
      </c>
      <c r="AT30" s="134">
        <v>21.939500000000002</v>
      </c>
      <c r="AU30" s="134">
        <v>45.958349999999996</v>
      </c>
      <c r="AV30" s="134">
        <v>4.1599000000000004</v>
      </c>
      <c r="AW30" s="134">
        <v>25.753300000000003</v>
      </c>
      <c r="AX30" s="134">
        <v>0.89190000000000003</v>
      </c>
      <c r="AY30" s="134">
        <f t="shared" si="0"/>
        <v>1751.6646478000005</v>
      </c>
      <c r="AZ30" s="136">
        <f t="shared" si="1"/>
        <v>0.17516646478000006</v>
      </c>
      <c r="BA30" s="136">
        <f t="shared" si="2"/>
        <v>99.374569373696019</v>
      </c>
      <c r="BB30" s="136">
        <f t="shared" si="3"/>
        <v>99.418709631731545</v>
      </c>
      <c r="BC30" s="136">
        <f t="shared" si="4"/>
        <v>99.72748775259619</v>
      </c>
      <c r="BD30" s="140">
        <f t="shared" si="5"/>
        <v>100.9544225229962</v>
      </c>
      <c r="BE30" s="124">
        <f t="shared" si="6"/>
        <v>18.978889862098452</v>
      </c>
      <c r="BF30" s="121">
        <f t="shared" si="7"/>
        <v>54.433545418878374</v>
      </c>
      <c r="BG30" s="121">
        <f t="shared" si="8"/>
        <v>53.478786226532613</v>
      </c>
      <c r="BH30" s="121">
        <f t="shared" si="9"/>
        <v>456.015714744219</v>
      </c>
      <c r="BI30" s="121">
        <f t="shared" si="10"/>
        <v>591.12597126464527</v>
      </c>
      <c r="BJ30" s="121">
        <f t="shared" si="11"/>
        <v>34.201742344043524</v>
      </c>
      <c r="BK30" s="121">
        <f t="shared" si="12"/>
        <v>377.00603159096102</v>
      </c>
      <c r="BL30" s="121">
        <f t="shared" si="13"/>
        <v>218.46197208085948</v>
      </c>
      <c r="BM30" s="121">
        <f t="shared" si="14"/>
        <v>43.459821081491476</v>
      </c>
      <c r="BN30" s="121">
        <f t="shared" si="15"/>
        <v>14.728867629647167</v>
      </c>
      <c r="BO30" s="121">
        <f t="shared" si="16"/>
        <v>29.671544235180725</v>
      </c>
      <c r="BP30" s="121">
        <f t="shared" si="17"/>
        <v>33.105048350800992</v>
      </c>
      <c r="BQ30" s="121">
        <f t="shared" si="18"/>
        <v>143.69895943858037</v>
      </c>
      <c r="BR30" s="121">
        <f t="shared" si="19"/>
        <v>6.7220381220136112</v>
      </c>
      <c r="BS30" s="121">
        <f t="shared" si="20"/>
        <v>25.730069433446118</v>
      </c>
      <c r="BT30" s="121">
        <f t="shared" si="21"/>
        <v>56.494437951721174</v>
      </c>
      <c r="BU30" s="121">
        <f t="shared" si="22"/>
        <v>4.7335853446418268</v>
      </c>
      <c r="BV30" s="121">
        <f t="shared" si="23"/>
        <v>30.038374875207992</v>
      </c>
      <c r="BW30" s="121">
        <f t="shared" si="24"/>
        <v>0.98182816031592646</v>
      </c>
      <c r="BX30" s="122">
        <f t="shared" si="25"/>
        <v>2193.0672281552856</v>
      </c>
      <c r="BY30" s="125">
        <f t="shared" si="26"/>
        <v>0.21930672281552857</v>
      </c>
    </row>
    <row r="31" spans="1:77" x14ac:dyDescent="0.25">
      <c r="A31" s="104" t="s">
        <v>844</v>
      </c>
      <c r="B31" s="95" t="s">
        <v>727</v>
      </c>
      <c r="C31" s="96" t="s">
        <v>835</v>
      </c>
      <c r="D31" s="98">
        <v>47.108117</v>
      </c>
      <c r="E31" s="98">
        <v>-120.427065</v>
      </c>
      <c r="F31" s="97" t="s">
        <v>801</v>
      </c>
      <c r="G31" s="243" t="s">
        <v>776</v>
      </c>
      <c r="H31" s="71">
        <v>53.564087100000002</v>
      </c>
      <c r="I31" s="65">
        <v>14.06549375</v>
      </c>
      <c r="J31" s="65">
        <v>11.69857039</v>
      </c>
      <c r="K31" s="65">
        <v>8.8139202500000007</v>
      </c>
      <c r="L31" s="65">
        <v>5.0398192100000001</v>
      </c>
      <c r="M31" s="65">
        <v>2.84742673</v>
      </c>
      <c r="N31" s="65">
        <v>1.0957034399999999</v>
      </c>
      <c r="O31" s="66">
        <v>1.780815030736</v>
      </c>
      <c r="P31" s="66">
        <v>0.20294278999999998</v>
      </c>
      <c r="Q31" s="66">
        <v>0.32085993000000002</v>
      </c>
      <c r="R31" s="65">
        <v>99.429638620735986</v>
      </c>
      <c r="S31" s="72">
        <v>0.45521053487247276</v>
      </c>
      <c r="T31" s="71">
        <v>53.871348466139601</v>
      </c>
      <c r="U31" s="65">
        <v>14.146178086447003</v>
      </c>
      <c r="V31" s="65">
        <v>11.765677269152089</v>
      </c>
      <c r="W31" s="65">
        <v>8.8644798193622965</v>
      </c>
      <c r="X31" s="65">
        <v>5.0687292842568459</v>
      </c>
      <c r="Y31" s="65">
        <v>2.8637605139662763</v>
      </c>
      <c r="Z31" s="65">
        <v>1.1019887582810661</v>
      </c>
      <c r="AA31" s="65">
        <v>1.7910303762932636</v>
      </c>
      <c r="AB31" s="65">
        <v>0.20410693714185582</v>
      </c>
      <c r="AC31" s="65">
        <v>0.32270048895972236</v>
      </c>
      <c r="AD31" s="72">
        <v>100</v>
      </c>
      <c r="AE31" s="64"/>
      <c r="AF31" s="139">
        <v>16.118261000000004</v>
      </c>
      <c r="AG31" s="134">
        <v>41.341499999999996</v>
      </c>
      <c r="AH31" s="134">
        <v>36.036200000000001</v>
      </c>
      <c r="AI31" s="134">
        <v>308.3587</v>
      </c>
      <c r="AJ31" s="134">
        <v>463.06359411000005</v>
      </c>
      <c r="AK31" s="134">
        <v>26.770943079999999</v>
      </c>
      <c r="AL31" s="134">
        <v>312.71209999999996</v>
      </c>
      <c r="AM31" s="134">
        <v>157.33948776</v>
      </c>
      <c r="AN31" s="134">
        <v>33.683999999999997</v>
      </c>
      <c r="AO31" s="137">
        <v>10.460100000000001</v>
      </c>
      <c r="AP31" s="134">
        <v>21.262441780000003</v>
      </c>
      <c r="AQ31" s="134">
        <v>33.884100000000004</v>
      </c>
      <c r="AR31" s="134">
        <v>115.4653</v>
      </c>
      <c r="AS31" s="134">
        <v>5.1999999999999993</v>
      </c>
      <c r="AT31" s="134">
        <v>19.769100000000002</v>
      </c>
      <c r="AU31" s="134">
        <v>44.088000000000001</v>
      </c>
      <c r="AV31" s="134">
        <v>3.6072000000000002</v>
      </c>
      <c r="AW31" s="134">
        <v>24.273099999999999</v>
      </c>
      <c r="AX31" s="134">
        <v>0.7</v>
      </c>
      <c r="AY31" s="134">
        <f t="shared" si="0"/>
        <v>1674.13412773</v>
      </c>
      <c r="AZ31" s="136">
        <f t="shared" si="1"/>
        <v>0.16741341277300001</v>
      </c>
      <c r="BA31" s="136">
        <f t="shared" si="2"/>
        <v>99.597052033508987</v>
      </c>
      <c r="BB31" s="136">
        <f t="shared" si="3"/>
        <v>99.640349879849865</v>
      </c>
      <c r="BC31" s="136">
        <f t="shared" si="4"/>
        <v>100.09556041472234</v>
      </c>
      <c r="BD31" s="140">
        <f t="shared" si="5"/>
        <v>101.39410172801234</v>
      </c>
      <c r="BE31" s="124">
        <f t="shared" si="6"/>
        <v>20.51090579645717</v>
      </c>
      <c r="BF31" s="121">
        <f t="shared" si="7"/>
        <v>60.423660166166627</v>
      </c>
      <c r="BG31" s="121">
        <f t="shared" si="8"/>
        <v>55.274317270219775</v>
      </c>
      <c r="BH31" s="121">
        <f t="shared" si="9"/>
        <v>453.63389139413459</v>
      </c>
      <c r="BI31" s="121">
        <f t="shared" si="10"/>
        <v>517.01013194136749</v>
      </c>
      <c r="BJ31" s="121">
        <f t="shared" si="11"/>
        <v>29.276705858050775</v>
      </c>
      <c r="BK31" s="121">
        <f t="shared" si="12"/>
        <v>369.81542800730426</v>
      </c>
      <c r="BL31" s="121">
        <f t="shared" si="13"/>
        <v>212.53422146225827</v>
      </c>
      <c r="BM31" s="121">
        <f t="shared" si="14"/>
        <v>42.777031887970303</v>
      </c>
      <c r="BN31" s="121">
        <f t="shared" si="15"/>
        <v>14.963619686564915</v>
      </c>
      <c r="BO31" s="121">
        <f t="shared" si="16"/>
        <v>28.581698847125651</v>
      </c>
      <c r="BP31" s="121">
        <f t="shared" si="17"/>
        <v>42.41564565196866</v>
      </c>
      <c r="BQ31" s="121">
        <f t="shared" si="18"/>
        <v>143.72665536178673</v>
      </c>
      <c r="BR31" s="121">
        <f t="shared" si="19"/>
        <v>5.6015637820358117</v>
      </c>
      <c r="BS31" s="121">
        <f t="shared" si="20"/>
        <v>23.184681311640635</v>
      </c>
      <c r="BT31" s="121">
        <f t="shared" si="21"/>
        <v>54.195304670761317</v>
      </c>
      <c r="BU31" s="121">
        <f t="shared" si="22"/>
        <v>4.1046633465208293</v>
      </c>
      <c r="BV31" s="121">
        <f t="shared" si="23"/>
        <v>28.311885357737108</v>
      </c>
      <c r="BW31" s="121">
        <f t="shared" si="24"/>
        <v>0.77057933873881435</v>
      </c>
      <c r="BX31" s="122">
        <f t="shared" si="25"/>
        <v>2107.1125911388094</v>
      </c>
      <c r="BY31" s="125">
        <f t="shared" si="26"/>
        <v>0.21071125911388094</v>
      </c>
    </row>
    <row r="32" spans="1:77" x14ac:dyDescent="0.25">
      <c r="A32" s="104" t="s">
        <v>846</v>
      </c>
      <c r="B32" s="95" t="s">
        <v>728</v>
      </c>
      <c r="C32" s="96" t="s">
        <v>845</v>
      </c>
      <c r="D32" s="98">
        <v>47.137864999999998</v>
      </c>
      <c r="E32" s="98">
        <v>-120.421909</v>
      </c>
      <c r="F32" s="97" t="s">
        <v>801</v>
      </c>
      <c r="G32" s="243" t="s">
        <v>776</v>
      </c>
      <c r="H32" s="71">
        <v>53.90336173</v>
      </c>
      <c r="I32" s="65">
        <v>14.104881000000001</v>
      </c>
      <c r="J32" s="65">
        <v>11.4200947</v>
      </c>
      <c r="K32" s="65">
        <v>8.8051069099999992</v>
      </c>
      <c r="L32" s="65">
        <v>4.9141793000000007</v>
      </c>
      <c r="M32" s="65">
        <v>2.8098781500000003</v>
      </c>
      <c r="N32" s="65">
        <v>1.23252424</v>
      </c>
      <c r="O32" s="66">
        <v>1.800467061183</v>
      </c>
      <c r="P32" s="66">
        <v>0.20038848999999997</v>
      </c>
      <c r="Q32" s="66">
        <v>0.32079835999999995</v>
      </c>
      <c r="R32" s="65">
        <v>99.511679941183019</v>
      </c>
      <c r="S32" s="72">
        <v>0.16519823788556665</v>
      </c>
      <c r="T32" s="71">
        <v>54.167874325767492</v>
      </c>
      <c r="U32" s="65">
        <v>14.174095953697874</v>
      </c>
      <c r="V32" s="65">
        <v>11.476134969030687</v>
      </c>
      <c r="W32" s="65">
        <v>8.8483150070467218</v>
      </c>
      <c r="X32" s="65">
        <v>4.9382939800680248</v>
      </c>
      <c r="Y32" s="65">
        <v>2.8236666807964612</v>
      </c>
      <c r="Z32" s="65">
        <v>1.238572437656053</v>
      </c>
      <c r="AA32" s="65">
        <v>1.8093022469796278</v>
      </c>
      <c r="AB32" s="65">
        <v>0.20137182903397954</v>
      </c>
      <c r="AC32" s="65">
        <v>0.32237256992305802</v>
      </c>
      <c r="AD32" s="72">
        <v>100</v>
      </c>
      <c r="AE32" s="64"/>
      <c r="AF32" s="139">
        <v>15.40732856</v>
      </c>
      <c r="AG32" s="134">
        <v>40.660600000000002</v>
      </c>
      <c r="AH32" s="134">
        <v>36.713000000000001</v>
      </c>
      <c r="AI32" s="134">
        <v>308.29070000000002</v>
      </c>
      <c r="AJ32" s="134">
        <v>482.96893665000005</v>
      </c>
      <c r="AK32" s="134">
        <v>27.643347519999999</v>
      </c>
      <c r="AL32" s="134">
        <v>313.83569999999997</v>
      </c>
      <c r="AM32" s="134">
        <v>158.58605391999998</v>
      </c>
      <c r="AN32" s="134">
        <v>34.015900000000002</v>
      </c>
      <c r="AO32" s="137">
        <v>10.139499999999998</v>
      </c>
      <c r="AP32" s="134">
        <v>21.44014804</v>
      </c>
      <c r="AQ32" s="134">
        <v>33.116699999999994</v>
      </c>
      <c r="AR32" s="134">
        <v>117.83100000000002</v>
      </c>
      <c r="AS32" s="134">
        <v>5.7447999999999997</v>
      </c>
      <c r="AT32" s="134">
        <v>19.330300000000001</v>
      </c>
      <c r="AU32" s="134">
        <v>44</v>
      </c>
      <c r="AV32" s="134">
        <v>3.3932000000000002</v>
      </c>
      <c r="AW32" s="134">
        <v>25.349200000000003</v>
      </c>
      <c r="AX32" s="134">
        <v>1.1976</v>
      </c>
      <c r="AY32" s="134">
        <f t="shared" si="0"/>
        <v>1699.6640146900004</v>
      </c>
      <c r="AZ32" s="136">
        <f t="shared" si="1"/>
        <v>0.16996640146900005</v>
      </c>
      <c r="BA32" s="136">
        <f t="shared" si="2"/>
        <v>99.681646342652016</v>
      </c>
      <c r="BB32" s="136">
        <f t="shared" si="3"/>
        <v>99.725285056169696</v>
      </c>
      <c r="BC32" s="136">
        <f t="shared" si="4"/>
        <v>99.890483294055258</v>
      </c>
      <c r="BD32" s="140">
        <f t="shared" si="5"/>
        <v>101.15811380575526</v>
      </c>
      <c r="BE32" s="124">
        <f t="shared" si="6"/>
        <v>19.606225799993187</v>
      </c>
      <c r="BF32" s="121">
        <f t="shared" si="7"/>
        <v>59.428474451880923</v>
      </c>
      <c r="BG32" s="121">
        <f t="shared" si="8"/>
        <v>56.312430554319782</v>
      </c>
      <c r="BH32" s="121">
        <f t="shared" si="9"/>
        <v>453.53385496054347</v>
      </c>
      <c r="BI32" s="121">
        <f t="shared" si="10"/>
        <v>539.23443094445179</v>
      </c>
      <c r="BJ32" s="121">
        <f t="shared" si="11"/>
        <v>30.230767435291913</v>
      </c>
      <c r="BK32" s="121">
        <f t="shared" si="12"/>
        <v>371.14420490755532</v>
      </c>
      <c r="BL32" s="121">
        <f t="shared" si="13"/>
        <v>214.21808335915807</v>
      </c>
      <c r="BM32" s="121">
        <f t="shared" si="14"/>
        <v>43.198528648557449</v>
      </c>
      <c r="BN32" s="121">
        <f t="shared" si="15"/>
        <v>14.50498769724237</v>
      </c>
      <c r="BO32" s="121">
        <f t="shared" si="16"/>
        <v>28.820577657900174</v>
      </c>
      <c r="BP32" s="121">
        <f t="shared" si="17"/>
        <v>41.45502499291851</v>
      </c>
      <c r="BQ32" s="121">
        <f t="shared" si="18"/>
        <v>146.67138549793484</v>
      </c>
      <c r="BR32" s="121">
        <f t="shared" si="19"/>
        <v>6.1884353105844871</v>
      </c>
      <c r="BS32" s="121">
        <f t="shared" si="20"/>
        <v>22.670068195234325</v>
      </c>
      <c r="BT32" s="121">
        <f t="shared" si="21"/>
        <v>54.087130409941437</v>
      </c>
      <c r="BU32" s="121">
        <f t="shared" si="22"/>
        <v>3.8611509390703254</v>
      </c>
      <c r="BV32" s="121">
        <f t="shared" si="23"/>
        <v>29.567036938435947</v>
      </c>
      <c r="BW32" s="121">
        <f t="shared" si="24"/>
        <v>1.3183511658194345</v>
      </c>
      <c r="BX32" s="122">
        <f t="shared" si="25"/>
        <v>2136.0511498668334</v>
      </c>
      <c r="BY32" s="125">
        <f t="shared" si="26"/>
        <v>0.21360511498668333</v>
      </c>
    </row>
    <row r="33" spans="1:77" x14ac:dyDescent="0.25">
      <c r="A33" s="104" t="s">
        <v>847</v>
      </c>
      <c r="B33" s="95" t="s">
        <v>729</v>
      </c>
      <c r="C33" s="96" t="s">
        <v>845</v>
      </c>
      <c r="D33" s="98">
        <v>47.142437999999999</v>
      </c>
      <c r="E33" s="98">
        <v>-120.420642</v>
      </c>
      <c r="F33" s="97" t="s">
        <v>795</v>
      </c>
      <c r="G33" s="243" t="s">
        <v>784</v>
      </c>
      <c r="H33" s="71">
        <v>53.487209999999997</v>
      </c>
      <c r="I33" s="65">
        <v>14.290600000000001</v>
      </c>
      <c r="J33" s="65">
        <v>11.338125</v>
      </c>
      <c r="K33" s="65">
        <v>9.1368000000000009</v>
      </c>
      <c r="L33" s="65">
        <v>5.4511050000000001</v>
      </c>
      <c r="M33" s="65">
        <v>2.7515450000000001</v>
      </c>
      <c r="N33" s="65">
        <v>1.0396350000000001</v>
      </c>
      <c r="O33" s="66">
        <v>1.7029069489999999</v>
      </c>
      <c r="P33" s="66">
        <v>0.196825</v>
      </c>
      <c r="Q33" s="66">
        <v>0.26054500000000003</v>
      </c>
      <c r="R33" s="65">
        <v>99.655296949000004</v>
      </c>
      <c r="S33" s="72">
        <v>0.16769865841057105</v>
      </c>
      <c r="T33" s="71">
        <v>53.672219779118038</v>
      </c>
      <c r="U33" s="65">
        <v>14.340030522726169</v>
      </c>
      <c r="V33" s="65">
        <v>11.3773430486113</v>
      </c>
      <c r="W33" s="65">
        <v>9.1684037675146222</v>
      </c>
      <c r="X33" s="65">
        <v>5.4699601194201248</v>
      </c>
      <c r="Y33" s="65">
        <v>2.7610624665622563</v>
      </c>
      <c r="Z33" s="65">
        <v>1.0432310492557639</v>
      </c>
      <c r="AA33" s="65">
        <v>1.7087972251705663</v>
      </c>
      <c r="AB33" s="65">
        <v>0.19750580854796707</v>
      </c>
      <c r="AC33" s="65">
        <v>0.26144621307318727</v>
      </c>
      <c r="AD33" s="72">
        <v>100</v>
      </c>
      <c r="AE33" s="64"/>
      <c r="AF33" s="139">
        <v>19.024979999999999</v>
      </c>
      <c r="AG33" s="134">
        <v>49.900000000000006</v>
      </c>
      <c r="AH33" s="134">
        <v>37.299999999999997</v>
      </c>
      <c r="AI33" s="134">
        <v>315.89999999999998</v>
      </c>
      <c r="AJ33" s="134">
        <v>455.17039</v>
      </c>
      <c r="AK33" s="134">
        <v>22.876200000000001</v>
      </c>
      <c r="AL33" s="134">
        <v>311.8</v>
      </c>
      <c r="AM33" s="134">
        <v>148.2328</v>
      </c>
      <c r="AN33" s="134">
        <v>31.9</v>
      </c>
      <c r="AO33" s="137">
        <v>9.6999999999999993</v>
      </c>
      <c r="AP33" s="134">
        <v>20.911960000000001</v>
      </c>
      <c r="AQ33" s="134">
        <v>36.349999999999994</v>
      </c>
      <c r="AR33" s="134">
        <v>108.44999999999999</v>
      </c>
      <c r="AS33" s="134">
        <v>5</v>
      </c>
      <c r="AT33" s="134">
        <v>18.899999999999999</v>
      </c>
      <c r="AU33" s="134">
        <v>37.849999999999994</v>
      </c>
      <c r="AV33" s="134">
        <v>2.9999999999999996</v>
      </c>
      <c r="AW33" s="134">
        <v>21.65</v>
      </c>
      <c r="AX33" s="134">
        <v>0.7</v>
      </c>
      <c r="AY33" s="134">
        <f t="shared" si="0"/>
        <v>1654.6163300000003</v>
      </c>
      <c r="AZ33" s="136">
        <f t="shared" si="1"/>
        <v>0.16546163300000002</v>
      </c>
      <c r="BA33" s="136">
        <f t="shared" si="2"/>
        <v>99.820758582000011</v>
      </c>
      <c r="BB33" s="136">
        <f t="shared" si="3"/>
        <v>99.864074754833879</v>
      </c>
      <c r="BC33" s="136">
        <f t="shared" si="4"/>
        <v>100.03177341324445</v>
      </c>
      <c r="BD33" s="140">
        <f t="shared" si="5"/>
        <v>101.29030528824445</v>
      </c>
      <c r="BE33" s="124">
        <f t="shared" si="6"/>
        <v>24.209781226366889</v>
      </c>
      <c r="BF33" s="121">
        <f t="shared" si="7"/>
        <v>72.932540964689608</v>
      </c>
      <c r="BG33" s="121">
        <f t="shared" si="8"/>
        <v>57.212803630216207</v>
      </c>
      <c r="BH33" s="121">
        <f t="shared" si="9"/>
        <v>464.72807899179463</v>
      </c>
      <c r="BI33" s="121">
        <f t="shared" si="10"/>
        <v>508.19737587447213</v>
      </c>
      <c r="BJ33" s="121">
        <f t="shared" si="11"/>
        <v>25.017414461214461</v>
      </c>
      <c r="BK33" s="121">
        <f t="shared" si="12"/>
        <v>368.73677242638672</v>
      </c>
      <c r="BL33" s="121">
        <f t="shared" si="13"/>
        <v>200.23290524007894</v>
      </c>
      <c r="BM33" s="121">
        <f t="shared" si="14"/>
        <v>40.511439176649226</v>
      </c>
      <c r="BN33" s="121">
        <f t="shared" si="15"/>
        <v>13.876264181000149</v>
      </c>
      <c r="BO33" s="121">
        <f t="shared" si="16"/>
        <v>28.11056929432014</v>
      </c>
      <c r="BP33" s="121">
        <f t="shared" si="17"/>
        <v>45.502425014949793</v>
      </c>
      <c r="BQ33" s="121">
        <f t="shared" si="18"/>
        <v>134.99428636989441</v>
      </c>
      <c r="BR33" s="121">
        <f t="shared" si="19"/>
        <v>5.3861190211882812</v>
      </c>
      <c r="BS33" s="121">
        <f t="shared" si="20"/>
        <v>22.165423655604346</v>
      </c>
      <c r="BT33" s="121">
        <f t="shared" si="21"/>
        <v>46.527224682188248</v>
      </c>
      <c r="BU33" s="121">
        <f t="shared" si="22"/>
        <v>3.4137253380911745</v>
      </c>
      <c r="BV33" s="121">
        <f t="shared" si="23"/>
        <v>25.252329450915141</v>
      </c>
      <c r="BW33" s="121">
        <f t="shared" si="24"/>
        <v>0.77057933873881435</v>
      </c>
      <c r="BX33" s="122">
        <f t="shared" si="25"/>
        <v>2087.7780583387594</v>
      </c>
      <c r="BY33" s="125">
        <f t="shared" si="26"/>
        <v>0.20877780583387592</v>
      </c>
    </row>
    <row r="34" spans="1:77" x14ac:dyDescent="0.25">
      <c r="A34" s="104" t="s">
        <v>850</v>
      </c>
      <c r="B34" s="95" t="s">
        <v>730</v>
      </c>
      <c r="C34" s="96" t="s">
        <v>849</v>
      </c>
      <c r="D34" s="98">
        <v>47.182209</v>
      </c>
      <c r="E34" s="98">
        <v>-120.451705</v>
      </c>
      <c r="F34" s="97" t="s">
        <v>798</v>
      </c>
      <c r="G34" s="243" t="s">
        <v>776</v>
      </c>
      <c r="H34" s="71">
        <v>55.391891920000006</v>
      </c>
      <c r="I34" s="65">
        <v>13.52347629</v>
      </c>
      <c r="J34" s="65">
        <v>11.85333301</v>
      </c>
      <c r="K34" s="65">
        <v>6.8513144199999996</v>
      </c>
      <c r="L34" s="65">
        <v>3.2321136399999997</v>
      </c>
      <c r="M34" s="65">
        <v>2.9015210900000001</v>
      </c>
      <c r="N34" s="65">
        <v>1.94059808</v>
      </c>
      <c r="O34" s="66">
        <v>2.2792032474030002</v>
      </c>
      <c r="P34" s="66">
        <v>0.18723258000000001</v>
      </c>
      <c r="Q34" s="66">
        <v>0.49593906999999998</v>
      </c>
      <c r="R34" s="65">
        <v>98.656623347403013</v>
      </c>
      <c r="S34" s="72">
        <v>0.9450871761445202</v>
      </c>
      <c r="T34" s="71">
        <v>56.146146138558386</v>
      </c>
      <c r="U34" s="65">
        <v>13.707621273818901</v>
      </c>
      <c r="V34" s="65">
        <v>12.014736170586788</v>
      </c>
      <c r="W34" s="65">
        <v>6.9446066442738736</v>
      </c>
      <c r="X34" s="65">
        <v>3.2761243293505444</v>
      </c>
      <c r="Y34" s="65">
        <v>2.9410302030941931</v>
      </c>
      <c r="Z34" s="65">
        <v>1.9670226023918376</v>
      </c>
      <c r="AA34" s="65">
        <v>2.3102384513781322</v>
      </c>
      <c r="AB34" s="65">
        <v>0.18978206799222327</v>
      </c>
      <c r="AC34" s="65">
        <v>0.50269211855511453</v>
      </c>
      <c r="AD34" s="72">
        <v>100</v>
      </c>
      <c r="AE34" s="64"/>
      <c r="AF34" s="139">
        <v>7.9483991200000004</v>
      </c>
      <c r="AG34" s="134">
        <v>2.8475999999999999</v>
      </c>
      <c r="AH34" s="134">
        <v>30.520099999999999</v>
      </c>
      <c r="AI34" s="134">
        <v>321.87639999999999</v>
      </c>
      <c r="AJ34" s="134">
        <v>779.24123910000003</v>
      </c>
      <c r="AK34" s="134">
        <v>54.973107479999996</v>
      </c>
      <c r="AL34" s="134">
        <v>320.22929999999997</v>
      </c>
      <c r="AM34" s="134">
        <v>193.78216304</v>
      </c>
      <c r="AN34" s="134">
        <v>39.710299999999997</v>
      </c>
      <c r="AO34" s="137">
        <v>12.3378</v>
      </c>
      <c r="AP34" s="134">
        <v>21.9873811</v>
      </c>
      <c r="AQ34" s="134">
        <v>17.232599999999998</v>
      </c>
      <c r="AR34" s="134">
        <v>129.06989999999999</v>
      </c>
      <c r="AS34" s="134">
        <v>9.4405999999999999</v>
      </c>
      <c r="AT34" s="134">
        <v>28.818999999999999</v>
      </c>
      <c r="AU34" s="134">
        <v>59.88</v>
      </c>
      <c r="AV34" s="134">
        <v>7.1920000000000002</v>
      </c>
      <c r="AW34" s="134">
        <v>31.619199999999999</v>
      </c>
      <c r="AX34" s="134">
        <v>2.5947999999999998</v>
      </c>
      <c r="AY34" s="134">
        <f t="shared" si="0"/>
        <v>2071.3018898400001</v>
      </c>
      <c r="AZ34" s="136">
        <f t="shared" si="1"/>
        <v>0.20713018898400001</v>
      </c>
      <c r="BA34" s="136">
        <f t="shared" si="2"/>
        <v>98.863753536387009</v>
      </c>
      <c r="BB34" s="136">
        <f t="shared" si="3"/>
        <v>98.911681541519926</v>
      </c>
      <c r="BC34" s="136">
        <f t="shared" si="4"/>
        <v>99.856768717664451</v>
      </c>
      <c r="BD34" s="140">
        <f t="shared" si="5"/>
        <v>101.17248868177445</v>
      </c>
      <c r="BE34" s="124">
        <f t="shared" si="6"/>
        <v>10.114544340916369</v>
      </c>
      <c r="BF34" s="121">
        <f t="shared" si="7"/>
        <v>4.1619780290791599</v>
      </c>
      <c r="BG34" s="121">
        <f t="shared" si="8"/>
        <v>46.813417910846162</v>
      </c>
      <c r="BH34" s="121">
        <f t="shared" si="9"/>
        <v>473.52010460523741</v>
      </c>
      <c r="BI34" s="121">
        <f t="shared" si="10"/>
        <v>870.0222193359109</v>
      </c>
      <c r="BJ34" s="121">
        <f t="shared" si="11"/>
        <v>60.118595485615998</v>
      </c>
      <c r="BK34" s="121">
        <f t="shared" si="12"/>
        <v>378.70531917370459</v>
      </c>
      <c r="BL34" s="121">
        <f t="shared" si="13"/>
        <v>261.76099681855737</v>
      </c>
      <c r="BM34" s="121">
        <f t="shared" si="14"/>
        <v>50.430138029357174</v>
      </c>
      <c r="BN34" s="121">
        <f t="shared" si="15"/>
        <v>17.649749712612746</v>
      </c>
      <c r="BO34" s="121">
        <f t="shared" si="16"/>
        <v>29.556186986402757</v>
      </c>
      <c r="BP34" s="121">
        <f t="shared" si="17"/>
        <v>21.571529279576996</v>
      </c>
      <c r="BQ34" s="121">
        <f t="shared" si="18"/>
        <v>160.66112533272141</v>
      </c>
      <c r="BR34" s="121">
        <f t="shared" si="19"/>
        <v>10.169639046286019</v>
      </c>
      <c r="BS34" s="121">
        <f t="shared" si="20"/>
        <v>33.798166366712259</v>
      </c>
      <c r="BT34" s="121">
        <f t="shared" si="21"/>
        <v>73.607667476074852</v>
      </c>
      <c r="BU34" s="121">
        <f t="shared" si="22"/>
        <v>8.1838375438505775</v>
      </c>
      <c r="BV34" s="121">
        <f t="shared" si="23"/>
        <v>36.880298169717136</v>
      </c>
      <c r="BW34" s="121">
        <f t="shared" si="24"/>
        <v>2.8564275259421077</v>
      </c>
      <c r="BX34" s="122">
        <f t="shared" si="25"/>
        <v>2550.5819411691227</v>
      </c>
      <c r="BY34" s="125">
        <f t="shared" si="26"/>
        <v>0.25505819411691227</v>
      </c>
    </row>
    <row r="35" spans="1:77" x14ac:dyDescent="0.25">
      <c r="A35" s="104" t="s">
        <v>851</v>
      </c>
      <c r="B35" s="95" t="s">
        <v>731</v>
      </c>
      <c r="C35" s="96" t="s">
        <v>849</v>
      </c>
      <c r="D35" s="98">
        <v>47.184672999999997</v>
      </c>
      <c r="E35" s="98">
        <v>-120.457337</v>
      </c>
      <c r="F35" s="97" t="s">
        <v>790</v>
      </c>
      <c r="G35" s="243" t="s">
        <v>776</v>
      </c>
      <c r="H35" s="71">
        <v>55.037501884999998</v>
      </c>
      <c r="I35" s="65">
        <v>13.960541259999999</v>
      </c>
      <c r="J35" s="65">
        <v>11.473708259999999</v>
      </c>
      <c r="K35" s="65">
        <v>7.868006115</v>
      </c>
      <c r="L35" s="65">
        <v>4.1839766550000004</v>
      </c>
      <c r="M35" s="65">
        <v>3.0828935450000001</v>
      </c>
      <c r="N35" s="65">
        <v>1.4605514149999999</v>
      </c>
      <c r="O35" s="66">
        <v>1.8171815516850001</v>
      </c>
      <c r="P35" s="66">
        <v>0.186595965</v>
      </c>
      <c r="Q35" s="66">
        <v>0.3034406</v>
      </c>
      <c r="R35" s="65">
        <v>99.374397251684982</v>
      </c>
      <c r="S35" s="72">
        <v>0.44326241134738453</v>
      </c>
      <c r="T35" s="71">
        <v>55.383985621172449</v>
      </c>
      <c r="U35" s="65">
        <v>14.048428615513728</v>
      </c>
      <c r="V35" s="65">
        <v>11.545939977820044</v>
      </c>
      <c r="W35" s="65">
        <v>7.9175384531618791</v>
      </c>
      <c r="X35" s="65">
        <v>4.2103165108043532</v>
      </c>
      <c r="Y35" s="65">
        <v>3.1023016292536325</v>
      </c>
      <c r="Z35" s="65">
        <v>1.4697461875425211</v>
      </c>
      <c r="AA35" s="65">
        <v>1.828621457781157</v>
      </c>
      <c r="AB35" s="65">
        <v>0.18777066343095339</v>
      </c>
      <c r="AC35" s="65">
        <v>0.30535088351930095</v>
      </c>
      <c r="AD35" s="72">
        <v>100</v>
      </c>
      <c r="AE35" s="64"/>
      <c r="AF35" s="139">
        <v>16.97304484</v>
      </c>
      <c r="AG35" s="134">
        <v>13.197050000000001</v>
      </c>
      <c r="AH35" s="134">
        <v>33.166600000000003</v>
      </c>
      <c r="AI35" s="134">
        <v>322.60429999999997</v>
      </c>
      <c r="AJ35" s="134">
        <v>594.30296055500003</v>
      </c>
      <c r="AK35" s="134">
        <v>38.719056799999997</v>
      </c>
      <c r="AL35" s="134">
        <v>323.40110000000004</v>
      </c>
      <c r="AM35" s="134">
        <v>163.29530964</v>
      </c>
      <c r="AN35" s="134">
        <v>32.518950000000004</v>
      </c>
      <c r="AO35" s="137">
        <v>10.20875</v>
      </c>
      <c r="AP35" s="134">
        <v>22.140661160000001</v>
      </c>
      <c r="AQ35" s="134">
        <v>30.029650000000004</v>
      </c>
      <c r="AR35" s="134">
        <v>114.19144999999999</v>
      </c>
      <c r="AS35" s="134">
        <v>7.6679000000000004</v>
      </c>
      <c r="AT35" s="134">
        <v>21.136399999999998</v>
      </c>
      <c r="AU35" s="134">
        <v>45.963750000000005</v>
      </c>
      <c r="AV35" s="134">
        <v>4.4865000000000004</v>
      </c>
      <c r="AW35" s="134">
        <v>24.998599999999996</v>
      </c>
      <c r="AX35" s="134">
        <v>1.2459500000000001</v>
      </c>
      <c r="AY35" s="134">
        <f t="shared" si="0"/>
        <v>1820.2479829949998</v>
      </c>
      <c r="AZ35" s="136">
        <f t="shared" si="1"/>
        <v>0.18202479829949997</v>
      </c>
      <c r="BA35" s="136">
        <f t="shared" si="2"/>
        <v>99.556422049984477</v>
      </c>
      <c r="BB35" s="136">
        <f t="shared" si="3"/>
        <v>99.600982063942268</v>
      </c>
      <c r="BC35" s="136">
        <f t="shared" si="4"/>
        <v>100.04424447528966</v>
      </c>
      <c r="BD35" s="140">
        <f t="shared" si="5"/>
        <v>101.31782609214966</v>
      </c>
      <c r="BE35" s="124">
        <f t="shared" si="6"/>
        <v>21.598640435980244</v>
      </c>
      <c r="BF35" s="121">
        <f t="shared" si="7"/>
        <v>19.288464724209557</v>
      </c>
      <c r="BG35" s="121">
        <f t="shared" si="8"/>
        <v>50.872766029006144</v>
      </c>
      <c r="BH35" s="121">
        <f t="shared" si="9"/>
        <v>474.59093578186958</v>
      </c>
      <c r="BI35" s="121">
        <f t="shared" si="10"/>
        <v>663.53877946340253</v>
      </c>
      <c r="BJ35" s="121">
        <f t="shared" si="11"/>
        <v>42.343164140587334</v>
      </c>
      <c r="BK35" s="121">
        <f t="shared" si="12"/>
        <v>382.45631113900942</v>
      </c>
      <c r="BL35" s="121">
        <f t="shared" si="13"/>
        <v>220.57934722474019</v>
      </c>
      <c r="BM35" s="121">
        <f t="shared" si="14"/>
        <v>41.297475392272652</v>
      </c>
      <c r="BN35" s="121">
        <f t="shared" si="15"/>
        <v>14.604052779153122</v>
      </c>
      <c r="BO35" s="121">
        <f t="shared" si="16"/>
        <v>29.762231266712568</v>
      </c>
      <c r="BP35" s="121">
        <f t="shared" si="17"/>
        <v>37.590698689138584</v>
      </c>
      <c r="BQ35" s="121">
        <f t="shared" si="18"/>
        <v>142.14101707970013</v>
      </c>
      <c r="BR35" s="121">
        <f t="shared" si="19"/>
        <v>8.2600444085139255</v>
      </c>
      <c r="BS35" s="121">
        <f t="shared" si="20"/>
        <v>24.788214844143688</v>
      </c>
      <c r="BT35" s="121">
        <f t="shared" si="21"/>
        <v>56.501075917726041</v>
      </c>
      <c r="BU35" s="121">
        <f t="shared" si="22"/>
        <v>5.1052262431153528</v>
      </c>
      <c r="BV35" s="121">
        <f t="shared" si="23"/>
        <v>29.158100831946754</v>
      </c>
      <c r="BW35" s="121">
        <f t="shared" si="24"/>
        <v>1.3715761815737513</v>
      </c>
      <c r="BX35" s="122">
        <f t="shared" si="25"/>
        <v>2265.8481225728015</v>
      </c>
      <c r="BY35" s="125">
        <f t="shared" si="26"/>
        <v>0.22658481225728014</v>
      </c>
    </row>
    <row r="36" spans="1:77" x14ac:dyDescent="0.25">
      <c r="A36" s="104" t="s">
        <v>852</v>
      </c>
      <c r="B36" s="95" t="s">
        <v>732</v>
      </c>
      <c r="C36" s="96" t="s">
        <v>773</v>
      </c>
      <c r="D36" s="98">
        <v>47.126012000000003</v>
      </c>
      <c r="E36" s="98">
        <v>-120.482574</v>
      </c>
      <c r="F36" s="97" t="s">
        <v>807</v>
      </c>
      <c r="G36" s="243" t="s">
        <v>784</v>
      </c>
      <c r="H36" s="71">
        <v>54.653132589999998</v>
      </c>
      <c r="I36" s="65">
        <v>14.38036679</v>
      </c>
      <c r="J36" s="65">
        <v>10.618628409999999</v>
      </c>
      <c r="K36" s="65">
        <v>8.4671948000000015</v>
      </c>
      <c r="L36" s="65">
        <v>4.5383545650000006</v>
      </c>
      <c r="M36" s="65">
        <v>2.8845008700000001</v>
      </c>
      <c r="N36" s="65">
        <v>1.4217431700000001</v>
      </c>
      <c r="O36" s="66">
        <v>1.7688797381899999</v>
      </c>
      <c r="P36" s="66">
        <v>0.17661648499999999</v>
      </c>
      <c r="Q36" s="66">
        <v>0.33961955999999999</v>
      </c>
      <c r="R36" s="65">
        <v>99.249036978190006</v>
      </c>
      <c r="S36" s="72">
        <v>0.52501544163078362</v>
      </c>
      <c r="T36" s="71">
        <v>55.066662865464409</v>
      </c>
      <c r="U36" s="65">
        <v>14.489175137447518</v>
      </c>
      <c r="V36" s="65">
        <v>10.698973746549747</v>
      </c>
      <c r="W36" s="65">
        <v>8.5312614185472349</v>
      </c>
      <c r="X36" s="65">
        <v>4.5726938045729399</v>
      </c>
      <c r="Y36" s="65">
        <v>2.9063263058500706</v>
      </c>
      <c r="Z36" s="65">
        <v>1.4325007206996159</v>
      </c>
      <c r="AA36" s="65">
        <v>1.7822638808865334</v>
      </c>
      <c r="AB36" s="65">
        <v>0.17795284506267955</v>
      </c>
      <c r="AC36" s="65">
        <v>0.34218927491924328</v>
      </c>
      <c r="AD36" s="72">
        <v>100</v>
      </c>
      <c r="AE36" s="64"/>
      <c r="AF36" s="139">
        <v>12.234663810000001</v>
      </c>
      <c r="AG36" s="134">
        <v>34.394550000000002</v>
      </c>
      <c r="AH36" s="134">
        <v>34.444499999999998</v>
      </c>
      <c r="AI36" s="134">
        <v>306.96270000000004</v>
      </c>
      <c r="AJ36" s="134">
        <v>545.62962188000006</v>
      </c>
      <c r="AK36" s="134">
        <v>32.657054760000001</v>
      </c>
      <c r="AL36" s="134">
        <v>327.71825000000001</v>
      </c>
      <c r="AM36" s="134">
        <v>168.55010067999999</v>
      </c>
      <c r="AN36" s="134">
        <v>34.892200000000003</v>
      </c>
      <c r="AO36" s="137">
        <v>10.95045</v>
      </c>
      <c r="AP36" s="134">
        <v>21.146108160000004</v>
      </c>
      <c r="AQ36" s="134">
        <v>29.765349999999998</v>
      </c>
      <c r="AR36" s="134">
        <v>120.60415</v>
      </c>
      <c r="AS36" s="134">
        <v>6.4210499999999993</v>
      </c>
      <c r="AT36" s="134">
        <v>21.911999999999999</v>
      </c>
      <c r="AU36" s="134">
        <v>47.135900000000007</v>
      </c>
      <c r="AV36" s="134">
        <v>4.0794999999999995</v>
      </c>
      <c r="AW36" s="134">
        <v>25.036700000000003</v>
      </c>
      <c r="AX36" s="134">
        <v>1.2947999999999997</v>
      </c>
      <c r="AY36" s="134">
        <f t="shared" si="0"/>
        <v>1785.8296492900004</v>
      </c>
      <c r="AZ36" s="136">
        <f t="shared" si="1"/>
        <v>0.17858296492900003</v>
      </c>
      <c r="BA36" s="136">
        <f t="shared" si="2"/>
        <v>99.427619943119012</v>
      </c>
      <c r="BB36" s="136">
        <f t="shared" si="3"/>
        <v>99.472238168378695</v>
      </c>
      <c r="BC36" s="136">
        <f t="shared" si="4"/>
        <v>99.99725361000948</v>
      </c>
      <c r="BD36" s="140">
        <f t="shared" si="5"/>
        <v>101.17592136351948</v>
      </c>
      <c r="BE36" s="124">
        <f t="shared" si="6"/>
        <v>15.568927495232501</v>
      </c>
      <c r="BF36" s="121">
        <f t="shared" si="7"/>
        <v>50.270178894530353</v>
      </c>
      <c r="BG36" s="121">
        <f t="shared" si="8"/>
        <v>52.832879749087994</v>
      </c>
      <c r="BH36" s="121">
        <f t="shared" si="9"/>
        <v>451.58020225746941</v>
      </c>
      <c r="BI36" s="121">
        <f t="shared" si="10"/>
        <v>609.1950358167993</v>
      </c>
      <c r="BJ36" s="121">
        <f t="shared" si="11"/>
        <v>35.713758142239385</v>
      </c>
      <c r="BK36" s="121">
        <f t="shared" si="12"/>
        <v>387.56180170052505</v>
      </c>
      <c r="BL36" s="121">
        <f t="shared" si="13"/>
        <v>227.67752034410873</v>
      </c>
      <c r="BM36" s="121">
        <f t="shared" si="14"/>
        <v>44.311386772397505</v>
      </c>
      <c r="BN36" s="121">
        <f t="shared" si="15"/>
        <v>15.665086299054957</v>
      </c>
      <c r="BO36" s="121">
        <f t="shared" si="16"/>
        <v>28.425319230567993</v>
      </c>
      <c r="BP36" s="121">
        <f t="shared" si="17"/>
        <v>37.259851620873064</v>
      </c>
      <c r="BQ36" s="121">
        <f t="shared" si="18"/>
        <v>150.12329333792258</v>
      </c>
      <c r="BR36" s="121">
        <f t="shared" si="19"/>
        <v>6.9169079082002023</v>
      </c>
      <c r="BS36" s="121">
        <f t="shared" si="20"/>
        <v>25.697818155640341</v>
      </c>
      <c r="BT36" s="121">
        <f t="shared" si="21"/>
        <v>57.941944779317247</v>
      </c>
      <c r="BU36" s="121">
        <f t="shared" si="22"/>
        <v>4.6420975055809821</v>
      </c>
      <c r="BV36" s="121">
        <f t="shared" si="23"/>
        <v>29.202540266222968</v>
      </c>
      <c r="BW36" s="121">
        <f t="shared" si="24"/>
        <v>1.4253516111414524</v>
      </c>
      <c r="BX36" s="122">
        <f t="shared" si="25"/>
        <v>2232.0119018869123</v>
      </c>
      <c r="BY36" s="125">
        <f t="shared" si="26"/>
        <v>0.22320119018869122</v>
      </c>
    </row>
    <row r="37" spans="1:77" x14ac:dyDescent="0.25">
      <c r="A37" s="104" t="s">
        <v>853</v>
      </c>
      <c r="B37" s="95" t="s">
        <v>733</v>
      </c>
      <c r="C37" s="96" t="s">
        <v>849</v>
      </c>
      <c r="D37" s="98">
        <v>47.186898999999997</v>
      </c>
      <c r="E37" s="98">
        <v>-120.460666</v>
      </c>
      <c r="F37" s="97" t="s">
        <v>781</v>
      </c>
      <c r="G37" s="243" t="s">
        <v>776</v>
      </c>
      <c r="H37" s="71">
        <v>55.922993509999998</v>
      </c>
      <c r="I37" s="65">
        <v>13.675751739999999</v>
      </c>
      <c r="J37" s="65">
        <v>10.943771784999999</v>
      </c>
      <c r="K37" s="65">
        <v>7.0525006599999998</v>
      </c>
      <c r="L37" s="65">
        <v>3.4732098149999997</v>
      </c>
      <c r="M37" s="65">
        <v>2.7936018100000002</v>
      </c>
      <c r="N37" s="65">
        <v>2.0073910100000001</v>
      </c>
      <c r="O37" s="66">
        <v>1.8588881611415002</v>
      </c>
      <c r="P37" s="66">
        <v>0.17977732499999999</v>
      </c>
      <c r="Q37" s="66">
        <v>0.31194479000000003</v>
      </c>
      <c r="R37" s="65">
        <v>98.219830606141514</v>
      </c>
      <c r="S37" s="72">
        <v>1.2650602409639033</v>
      </c>
      <c r="T37" s="71">
        <v>56.936560738176667</v>
      </c>
      <c r="U37" s="65">
        <v>13.923615684941812</v>
      </c>
      <c r="V37" s="65">
        <v>11.142120402227313</v>
      </c>
      <c r="W37" s="65">
        <v>7.1803225646766888</v>
      </c>
      <c r="X37" s="65">
        <v>3.5361594431245398</v>
      </c>
      <c r="Y37" s="65">
        <v>2.8442339930337055</v>
      </c>
      <c r="Z37" s="65">
        <v>2.0437736428701205</v>
      </c>
      <c r="AA37" s="65">
        <v>1.8925792782066426</v>
      </c>
      <c r="AB37" s="65">
        <v>0.18303566997677029</v>
      </c>
      <c r="AC37" s="65">
        <v>0.31759858276572378</v>
      </c>
      <c r="AD37" s="72">
        <v>100</v>
      </c>
      <c r="AE37" s="64"/>
      <c r="AF37" s="139">
        <v>6.8812070399999996</v>
      </c>
      <c r="AG37" s="134">
        <v>5.4253499999999999</v>
      </c>
      <c r="AH37" s="134">
        <v>30.661449999999999</v>
      </c>
      <c r="AI37" s="134">
        <v>310.99335000000002</v>
      </c>
      <c r="AJ37" s="134">
        <v>775.27720072500006</v>
      </c>
      <c r="AK37" s="134">
        <v>48.734823559999995</v>
      </c>
      <c r="AL37" s="134">
        <v>321.1979</v>
      </c>
      <c r="AM37" s="134">
        <v>185.33518635999999</v>
      </c>
      <c r="AN37" s="134">
        <v>35.290550000000003</v>
      </c>
      <c r="AO37" s="137">
        <v>11.348550000000001</v>
      </c>
      <c r="AP37" s="134">
        <v>21.966079190000002</v>
      </c>
      <c r="AQ37" s="134">
        <v>16.425699999999999</v>
      </c>
      <c r="AR37" s="134">
        <v>118.76310000000001</v>
      </c>
      <c r="AS37" s="134">
        <v>9.0593000000000004</v>
      </c>
      <c r="AT37" s="134">
        <v>25.13655</v>
      </c>
      <c r="AU37" s="134">
        <v>54.752449999999996</v>
      </c>
      <c r="AV37" s="134">
        <v>6.5705</v>
      </c>
      <c r="AW37" s="134">
        <v>27.773599999999998</v>
      </c>
      <c r="AX37" s="134">
        <v>1.742</v>
      </c>
      <c r="AY37" s="134">
        <f t="shared" si="0"/>
        <v>2013.3348468749998</v>
      </c>
      <c r="AZ37" s="136">
        <f t="shared" si="1"/>
        <v>0.20133348468749998</v>
      </c>
      <c r="BA37" s="136">
        <f t="shared" si="2"/>
        <v>98.421164090829009</v>
      </c>
      <c r="BB37" s="136">
        <f t="shared" si="3"/>
        <v>98.467593112539802</v>
      </c>
      <c r="BC37" s="136">
        <f t="shared" si="4"/>
        <v>99.732653353503707</v>
      </c>
      <c r="BD37" s="140">
        <f t="shared" si="5"/>
        <v>100.94741202163871</v>
      </c>
      <c r="BE37" s="124">
        <f t="shared" si="6"/>
        <v>8.7565146986612152</v>
      </c>
      <c r="BF37" s="121">
        <f t="shared" si="7"/>
        <v>7.9295503231017772</v>
      </c>
      <c r="BG37" s="121">
        <f t="shared" si="8"/>
        <v>47.030228361064147</v>
      </c>
      <c r="BH37" s="121">
        <f t="shared" si="9"/>
        <v>457.50978830238319</v>
      </c>
      <c r="BI37" s="121">
        <f t="shared" si="10"/>
        <v>865.59637366514858</v>
      </c>
      <c r="BJ37" s="121">
        <f t="shared" si="11"/>
        <v>53.296407606800038</v>
      </c>
      <c r="BK37" s="121">
        <f t="shared" si="12"/>
        <v>379.85079203378228</v>
      </c>
      <c r="BL37" s="121">
        <f t="shared" si="13"/>
        <v>250.35081849681211</v>
      </c>
      <c r="BM37" s="121">
        <f t="shared" si="14"/>
        <v>44.817271781677071</v>
      </c>
      <c r="BN37" s="121">
        <f t="shared" si="15"/>
        <v>16.234585347555594</v>
      </c>
      <c r="BO37" s="121">
        <f t="shared" si="16"/>
        <v>29.527552233029265</v>
      </c>
      <c r="BP37" s="121">
        <f t="shared" si="17"/>
        <v>20.561463069272651</v>
      </c>
      <c r="BQ37" s="121">
        <f t="shared" si="18"/>
        <v>147.8316268471776</v>
      </c>
      <c r="BR37" s="121">
        <f t="shared" si="19"/>
        <v>9.7588936097301993</v>
      </c>
      <c r="BS37" s="121">
        <f t="shared" si="20"/>
        <v>29.479485713771506</v>
      </c>
      <c r="BT37" s="121">
        <f t="shared" si="21"/>
        <v>67.304611441222676</v>
      </c>
      <c r="BU37" s="121">
        <f t="shared" si="22"/>
        <v>7.4766274446426886</v>
      </c>
      <c r="BV37" s="121">
        <f t="shared" si="23"/>
        <v>32.394831281198002</v>
      </c>
      <c r="BW37" s="121">
        <f t="shared" si="24"/>
        <v>1.917641725832878</v>
      </c>
      <c r="BX37" s="122">
        <f t="shared" si="25"/>
        <v>2477.6250639828636</v>
      </c>
      <c r="BY37" s="125">
        <f t="shared" si="26"/>
        <v>0.24776250639828637</v>
      </c>
    </row>
    <row r="38" spans="1:77" x14ac:dyDescent="0.25">
      <c r="A38" s="104" t="s">
        <v>854</v>
      </c>
      <c r="B38" s="95" t="s">
        <v>734</v>
      </c>
      <c r="C38" s="96" t="s">
        <v>788</v>
      </c>
      <c r="D38" s="98">
        <v>47.173552999999998</v>
      </c>
      <c r="E38" s="98">
        <v>-120.46573100000001</v>
      </c>
      <c r="F38" s="97" t="s">
        <v>625</v>
      </c>
      <c r="G38" s="243" t="s">
        <v>776</v>
      </c>
      <c r="H38" s="71">
        <v>53.804307365</v>
      </c>
      <c r="I38" s="65">
        <v>13.925255835000002</v>
      </c>
      <c r="J38" s="65">
        <v>12.186990065</v>
      </c>
      <c r="K38" s="65">
        <v>8.5695601099999994</v>
      </c>
      <c r="L38" s="65">
        <v>4.7505842899999999</v>
      </c>
      <c r="M38" s="65">
        <v>2.887024925</v>
      </c>
      <c r="N38" s="65">
        <v>1.15735287</v>
      </c>
      <c r="O38" s="66">
        <v>1.9026282714195002</v>
      </c>
      <c r="P38" s="66">
        <v>0.20855694499999999</v>
      </c>
      <c r="Q38" s="66">
        <v>0.29094089999999995</v>
      </c>
      <c r="R38" s="65">
        <v>99.683201576419506</v>
      </c>
      <c r="S38" s="72">
        <v>3.6341611144676059E-2</v>
      </c>
      <c r="T38" s="71">
        <v>53.975300265363515</v>
      </c>
      <c r="U38" s="65">
        <v>13.969511025711359</v>
      </c>
      <c r="V38" s="65">
        <v>12.225720956260783</v>
      </c>
      <c r="W38" s="65">
        <v>8.5967946198340854</v>
      </c>
      <c r="X38" s="65">
        <v>4.7656818951165896</v>
      </c>
      <c r="Y38" s="65">
        <v>2.8962000410738593</v>
      </c>
      <c r="Z38" s="65">
        <v>1.1610309978986237</v>
      </c>
      <c r="AA38" s="65">
        <v>1.9086749234883875</v>
      </c>
      <c r="AB38" s="65">
        <v>0.20921974986940531</v>
      </c>
      <c r="AC38" s="65">
        <v>0.29186552538338945</v>
      </c>
      <c r="AD38" s="72">
        <v>100</v>
      </c>
      <c r="AE38" s="64"/>
      <c r="AF38" s="139">
        <v>10.21247636</v>
      </c>
      <c r="AG38" s="134">
        <v>18.724400000000003</v>
      </c>
      <c r="AH38" s="134">
        <v>37.300449999999998</v>
      </c>
      <c r="AI38" s="134">
        <v>339.8338</v>
      </c>
      <c r="AJ38" s="134">
        <v>487.24108272500007</v>
      </c>
      <c r="AK38" s="134">
        <v>27.60468492</v>
      </c>
      <c r="AL38" s="134">
        <v>324.14834999999994</v>
      </c>
      <c r="AM38" s="134">
        <v>159.14907467999998</v>
      </c>
      <c r="AN38" s="134">
        <v>33.216750000000005</v>
      </c>
      <c r="AO38" s="137">
        <v>10.657</v>
      </c>
      <c r="AP38" s="134">
        <v>22.140221880000002</v>
      </c>
      <c r="AQ38" s="134">
        <v>27.141549999999999</v>
      </c>
      <c r="AR38" s="134">
        <v>118.57405</v>
      </c>
      <c r="AS38" s="134">
        <v>5.3784000000000001</v>
      </c>
      <c r="AT38" s="134">
        <v>18.344800000000003</v>
      </c>
      <c r="AU38" s="134">
        <v>41.633399999999995</v>
      </c>
      <c r="AV38" s="134">
        <v>3.4824999999999999</v>
      </c>
      <c r="AW38" s="134">
        <v>24.202400000000001</v>
      </c>
      <c r="AX38" s="134">
        <v>1.0967</v>
      </c>
      <c r="AY38" s="134">
        <f t="shared" si="0"/>
        <v>1710.0820905649998</v>
      </c>
      <c r="AZ38" s="136">
        <f t="shared" si="1"/>
        <v>0.17100820905649999</v>
      </c>
      <c r="BA38" s="136">
        <f t="shared" si="2"/>
        <v>99.854209785476002</v>
      </c>
      <c r="BB38" s="136">
        <f t="shared" si="3"/>
        <v>99.898268884045152</v>
      </c>
      <c r="BC38" s="136">
        <f t="shared" si="4"/>
        <v>99.93461049518983</v>
      </c>
      <c r="BD38" s="140">
        <f t="shared" si="5"/>
        <v>101.28736639240483</v>
      </c>
      <c r="BE38" s="124">
        <f t="shared" si="6"/>
        <v>12.995641438521547</v>
      </c>
      <c r="BF38" s="121">
        <f t="shared" si="7"/>
        <v>27.367095591968617</v>
      </c>
      <c r="BG38" s="121">
        <f t="shared" si="8"/>
        <v>57.213493865112554</v>
      </c>
      <c r="BH38" s="121">
        <f t="shared" si="9"/>
        <v>499.93766714302546</v>
      </c>
      <c r="BI38" s="121">
        <f t="shared" si="10"/>
        <v>544.00427861549088</v>
      </c>
      <c r="BJ38" s="121">
        <f t="shared" si="11"/>
        <v>30.188486012313092</v>
      </c>
      <c r="BK38" s="121">
        <f t="shared" si="12"/>
        <v>383.34001400365207</v>
      </c>
      <c r="BL38" s="121">
        <f t="shared" si="13"/>
        <v>214.97861194989693</v>
      </c>
      <c r="BM38" s="121">
        <f t="shared" si="14"/>
        <v>42.183647249873466</v>
      </c>
      <c r="BN38" s="121">
        <f t="shared" si="15"/>
        <v>15.245293544012226</v>
      </c>
      <c r="BO38" s="121">
        <f t="shared" si="16"/>
        <v>29.76164077156627</v>
      </c>
      <c r="BP38" s="121">
        <f t="shared" si="17"/>
        <v>33.975415231485847</v>
      </c>
      <c r="BQ38" s="121">
        <f t="shared" si="18"/>
        <v>147.596304856968</v>
      </c>
      <c r="BR38" s="121">
        <f t="shared" si="19"/>
        <v>5.793740508711811</v>
      </c>
      <c r="BS38" s="121">
        <f t="shared" si="20"/>
        <v>21.514299676049244</v>
      </c>
      <c r="BT38" s="121">
        <f t="shared" si="21"/>
        <v>51.177980345664892</v>
      </c>
      <c r="BU38" s="121">
        <f t="shared" si="22"/>
        <v>3.9627661633008389</v>
      </c>
      <c r="BV38" s="121">
        <f t="shared" si="23"/>
        <v>28.229421630615644</v>
      </c>
      <c r="BW38" s="121">
        <f t="shared" si="24"/>
        <v>1.2072776582783682</v>
      </c>
      <c r="BX38" s="122">
        <f t="shared" si="25"/>
        <v>2150.6730762565071</v>
      </c>
      <c r="BY38" s="125">
        <f t="shared" si="26"/>
        <v>0.21506730762565071</v>
      </c>
    </row>
    <row r="39" spans="1:77" x14ac:dyDescent="0.25">
      <c r="A39" s="104" t="s">
        <v>855</v>
      </c>
      <c r="B39" s="95" t="s">
        <v>735</v>
      </c>
      <c r="C39" s="96" t="s">
        <v>788</v>
      </c>
      <c r="D39" s="98">
        <v>47.164523000000003</v>
      </c>
      <c r="E39" s="98">
        <v>-120.46400199999999</v>
      </c>
      <c r="F39" s="97" t="s">
        <v>790</v>
      </c>
      <c r="G39" s="243" t="s">
        <v>776</v>
      </c>
      <c r="H39" s="71">
        <v>55.187436329999997</v>
      </c>
      <c r="I39" s="65">
        <v>13.970307604999999</v>
      </c>
      <c r="J39" s="65">
        <v>11.497239279999999</v>
      </c>
      <c r="K39" s="65">
        <v>7.7803563949999992</v>
      </c>
      <c r="L39" s="65">
        <v>4.1493113150000003</v>
      </c>
      <c r="M39" s="65">
        <v>3.0432976599999999</v>
      </c>
      <c r="N39" s="65">
        <v>1.5520124799999999</v>
      </c>
      <c r="O39" s="66">
        <v>1.8091664764400002</v>
      </c>
      <c r="P39" s="66">
        <v>0.18608859</v>
      </c>
      <c r="Q39" s="66">
        <v>0.30062699500000001</v>
      </c>
      <c r="R39" s="65">
        <v>99.475843126439997</v>
      </c>
      <c r="S39" s="72">
        <v>0.32537960954453571</v>
      </c>
      <c r="T39" s="71">
        <v>55.478229282111556</v>
      </c>
      <c r="U39" s="65">
        <v>14.043919775822221</v>
      </c>
      <c r="V39" s="65">
        <v>11.557820390007944</v>
      </c>
      <c r="W39" s="65">
        <v>7.8213525520067035</v>
      </c>
      <c r="X39" s="65">
        <v>4.1711748144983973</v>
      </c>
      <c r="Y39" s="65">
        <v>3.0593333661236519</v>
      </c>
      <c r="Z39" s="65">
        <v>1.5601903248282052</v>
      </c>
      <c r="AA39" s="65">
        <v>1.8186993139032124</v>
      </c>
      <c r="AB39" s="65">
        <v>0.18706912568056328</v>
      </c>
      <c r="AC39" s="65">
        <v>0.30221105501753259</v>
      </c>
      <c r="AD39" s="72">
        <v>100</v>
      </c>
      <c r="AE39" s="64"/>
      <c r="AF39" s="139">
        <v>14.3380241</v>
      </c>
      <c r="AG39" s="134">
        <v>12.656899999999998</v>
      </c>
      <c r="AH39" s="134">
        <v>32.947099999999999</v>
      </c>
      <c r="AI39" s="134">
        <v>322.54464999999999</v>
      </c>
      <c r="AJ39" s="134">
        <v>588.68024270499996</v>
      </c>
      <c r="AK39" s="134">
        <v>41.223463419999995</v>
      </c>
      <c r="AL39" s="134">
        <v>322.94624999999996</v>
      </c>
      <c r="AM39" s="134">
        <v>164.68326847999998</v>
      </c>
      <c r="AN39" s="134">
        <v>33.550049999999999</v>
      </c>
      <c r="AO39" s="137">
        <v>9.9445999999999977</v>
      </c>
      <c r="AP39" s="134">
        <v>21.28176693</v>
      </c>
      <c r="AQ39" s="134">
        <v>31.039299999999997</v>
      </c>
      <c r="AR39" s="134">
        <v>114.91494999999998</v>
      </c>
      <c r="AS39" s="134">
        <v>7.8389999999999986</v>
      </c>
      <c r="AT39" s="134">
        <v>22.088000000000001</v>
      </c>
      <c r="AU39" s="134">
        <v>44.750299999999996</v>
      </c>
      <c r="AV39" s="134">
        <v>5.6223999999999998</v>
      </c>
      <c r="AW39" s="134">
        <v>25.061949999999996</v>
      </c>
      <c r="AX39" s="134">
        <v>1.7084999999999999</v>
      </c>
      <c r="AY39" s="134">
        <f t="shared" ref="AY39:AY70" si="27">SUM(AF39:AX39)</f>
        <v>1817.8207156349997</v>
      </c>
      <c r="AZ39" s="136">
        <f t="shared" ref="AZ39:AZ70" si="28">AY39/10000</f>
        <v>0.18178207156349996</v>
      </c>
      <c r="BA39" s="136">
        <f t="shared" ref="BA39:BA70" si="29">R39+AZ39</f>
        <v>99.657625198003501</v>
      </c>
      <c r="BB39" s="136">
        <f t="shared" ref="BB39:BB71" si="30">R39+BY39</f>
        <v>99.702113613770337</v>
      </c>
      <c r="BC39" s="136">
        <f t="shared" ref="BC39:BC70" si="31">BB39+S39</f>
        <v>100.02749322331488</v>
      </c>
      <c r="BD39" s="140">
        <f t="shared" ref="BD39:BD70" si="32">J39*0.111+BC39</f>
        <v>101.30368678339488</v>
      </c>
      <c r="BE39" s="124">
        <f t="shared" ref="BE39:BE71" si="33">AF39*((58.71+16)/58.71)</f>
        <v>18.245508099318688</v>
      </c>
      <c r="BF39" s="121">
        <f t="shared" ref="BF39:BF71" si="34">AG39*((51.996*2+16*3)/(51.996*2))</f>
        <v>18.498995545811216</v>
      </c>
      <c r="BG39" s="121">
        <f t="shared" ref="BG39:BG71" si="35">AH39*((44.956*2+16*3)/(44.956*2))</f>
        <v>50.536084785123229</v>
      </c>
      <c r="BH39" s="121">
        <f t="shared" ref="BH39:BH71" si="36">AI39*((50.942*2+16*3)/(50.942*2))</f>
        <v>474.50318323387387</v>
      </c>
      <c r="BI39" s="121">
        <f t="shared" ref="BI39:BI71" si="37">AJ39*((137.34+16)/137.34)</f>
        <v>657.26101948729206</v>
      </c>
      <c r="BJ39" s="121">
        <f t="shared" ref="BJ39:BJ71" si="38">AK39*((85.47*2+16)/(85.47*2))</f>
        <v>45.081983454632031</v>
      </c>
      <c r="BK39" s="121">
        <f t="shared" ref="BK39:BK71" si="39">AL39*((87.62+16)/87.62)</f>
        <v>381.91840247660349</v>
      </c>
      <c r="BL39" s="121">
        <f t="shared" ref="BL39:BL71" si="40">AM39*((91.22+16*2)/91.22)</f>
        <v>222.45420239098442</v>
      </c>
      <c r="BM39" s="121">
        <f t="shared" ref="BM39:BM71" si="41">AN39*((88.905*2+16*3)/(88.905*2))</f>
        <v>42.606921941960515</v>
      </c>
      <c r="BN39" s="121">
        <f t="shared" ref="BN39:BN71" si="42">AO39*((92.906*2+16*5)/(92.906*2))</f>
        <v>14.226174925193201</v>
      </c>
      <c r="BO39" s="121">
        <f t="shared" ref="BO39:BO71" si="43">AP39*((69.72*2+16*3)/(69.72*2))</f>
        <v>28.607676372340794</v>
      </c>
      <c r="BP39" s="121">
        <f t="shared" ref="BP39:BP71" si="44">AQ39*((63.546+16)/63.546)</f>
        <v>38.854564532779399</v>
      </c>
      <c r="BQ39" s="121">
        <f t="shared" ref="BQ39:BQ71" si="45">AR39*((65.37+16)/65.37)</f>
        <v>143.04160136912952</v>
      </c>
      <c r="BR39" s="121">
        <f t="shared" ref="BR39:BR71" si="46">AS39*((207.19+16)/207.19)</f>
        <v>8.4443574014189871</v>
      </c>
      <c r="BS39" s="121">
        <f t="shared" ref="BS39:BS71" si="47">AT39*((138.91*2+16*3)/(138.91*2))</f>
        <v>25.904226333597293</v>
      </c>
      <c r="BT39" s="121">
        <f t="shared" ref="BT39:BT71" si="48">AU39*((140.12+16*2)/(140.02))</f>
        <v>55.009438908727319</v>
      </c>
      <c r="BU39" s="121">
        <f t="shared" ref="BU39:BU71" si="49">AV39*((232.038+16*2)/(232.038))</f>
        <v>6.3977764469612737</v>
      </c>
      <c r="BV39" s="121">
        <f t="shared" ref="BV39:BV71" si="50">AW39*((144.24*2+16*3)/(144.24*2))</f>
        <v>29.231991597337768</v>
      </c>
      <c r="BW39" s="121">
        <f t="shared" ref="BW39:BW71" si="51">AX39*((238.03*2+16*3)/(238.03*2))</f>
        <v>1.8807640003360917</v>
      </c>
      <c r="BX39" s="122">
        <f t="shared" ref="BX39:BX70" si="52">SUM(BE39:BW39)</f>
        <v>2262.7048733034212</v>
      </c>
      <c r="BY39" s="125">
        <f t="shared" ref="BY39:BY70" si="53">BX39/10000</f>
        <v>0.22627048733034211</v>
      </c>
    </row>
    <row r="40" spans="1:77" x14ac:dyDescent="0.25">
      <c r="A40" s="104" t="s">
        <v>856</v>
      </c>
      <c r="B40" s="95" t="s">
        <v>736</v>
      </c>
      <c r="C40" s="96" t="s">
        <v>788</v>
      </c>
      <c r="D40" s="98">
        <v>47.165135999999997</v>
      </c>
      <c r="E40" s="98">
        <v>-120.46705</v>
      </c>
      <c r="F40" s="97" t="s">
        <v>790</v>
      </c>
      <c r="G40" s="243" t="s">
        <v>782</v>
      </c>
      <c r="H40" s="71">
        <v>54.665655000000001</v>
      </c>
      <c r="I40" s="65">
        <v>13.768535</v>
      </c>
      <c r="J40" s="65">
        <v>11.971544999999999</v>
      </c>
      <c r="K40" s="65">
        <v>7.6020750000000001</v>
      </c>
      <c r="L40" s="65">
        <v>3.9459549999999997</v>
      </c>
      <c r="M40" s="65">
        <v>2.9023050000000001</v>
      </c>
      <c r="N40" s="65">
        <v>1.8323149999999999</v>
      </c>
      <c r="O40" s="66">
        <v>1.936240382</v>
      </c>
      <c r="P40" s="66">
        <v>0.18942500000000001</v>
      </c>
      <c r="Q40" s="66">
        <v>0.32621999999999995</v>
      </c>
      <c r="R40" s="65">
        <v>99.140270381999983</v>
      </c>
      <c r="S40" s="72">
        <v>0.47660311958422674</v>
      </c>
      <c r="T40" s="71">
        <v>55.139707395759899</v>
      </c>
      <c r="U40" s="65">
        <v>13.887933679168007</v>
      </c>
      <c r="V40" s="65">
        <v>12.075360450271241</v>
      </c>
      <c r="W40" s="65">
        <v>7.6679990590183431</v>
      </c>
      <c r="X40" s="65">
        <v>3.9801737324255191</v>
      </c>
      <c r="Y40" s="65">
        <v>2.9274733554962604</v>
      </c>
      <c r="Z40" s="65">
        <v>1.8482045620209213</v>
      </c>
      <c r="AA40" s="65">
        <v>1.9530311694122089</v>
      </c>
      <c r="AB40" s="65">
        <v>0.19106766530908334</v>
      </c>
      <c r="AC40" s="65">
        <v>0.3290489311185385</v>
      </c>
      <c r="AD40" s="72">
        <v>100</v>
      </c>
      <c r="AE40" s="64"/>
      <c r="AF40" s="139">
        <v>13.02083</v>
      </c>
      <c r="AG40" s="134">
        <v>8.65</v>
      </c>
      <c r="AH40" s="134">
        <v>33.700000000000003</v>
      </c>
      <c r="AI40" s="134">
        <v>348.4</v>
      </c>
      <c r="AJ40" s="134">
        <v>598.67328499999996</v>
      </c>
      <c r="AK40" s="134">
        <v>41.91386</v>
      </c>
      <c r="AL40" s="134">
        <v>319</v>
      </c>
      <c r="AM40" s="134">
        <v>172.74363999999997</v>
      </c>
      <c r="AN40" s="134">
        <v>34.200000000000003</v>
      </c>
      <c r="AO40" s="137">
        <v>10.7</v>
      </c>
      <c r="AP40" s="134">
        <v>22.010160000000003</v>
      </c>
      <c r="AQ40" s="134">
        <v>31.049999999999997</v>
      </c>
      <c r="AR40" s="134">
        <v>121.15</v>
      </c>
      <c r="AS40" s="134">
        <v>7.3999999999999995</v>
      </c>
      <c r="AT40" s="134">
        <v>22.7</v>
      </c>
      <c r="AU40" s="134">
        <v>47.3</v>
      </c>
      <c r="AV40" s="134">
        <v>5.3</v>
      </c>
      <c r="AW40" s="134">
        <v>24.7</v>
      </c>
      <c r="AX40" s="134">
        <v>2.2000000000000002</v>
      </c>
      <c r="AY40" s="134">
        <f t="shared" si="27"/>
        <v>1864.8117750000001</v>
      </c>
      <c r="AZ40" s="136">
        <f t="shared" si="28"/>
        <v>0.18648117750000001</v>
      </c>
      <c r="BA40" s="136">
        <f t="shared" si="29"/>
        <v>99.326751559499982</v>
      </c>
      <c r="BB40" s="136">
        <f t="shared" si="30"/>
        <v>99.372899153590197</v>
      </c>
      <c r="BC40" s="136">
        <f t="shared" si="31"/>
        <v>99.849502273174423</v>
      </c>
      <c r="BD40" s="140">
        <f t="shared" si="32"/>
        <v>101.17834376817443</v>
      </c>
      <c r="BE40" s="124">
        <f t="shared" si="33"/>
        <v>16.569344392778063</v>
      </c>
      <c r="BF40" s="121">
        <f t="shared" si="34"/>
        <v>12.642614816524349</v>
      </c>
      <c r="BG40" s="121">
        <f t="shared" si="35"/>
        <v>51.690924459471489</v>
      </c>
      <c r="BH40" s="121">
        <f t="shared" si="36"/>
        <v>512.53960975226732</v>
      </c>
      <c r="BI40" s="121">
        <f t="shared" si="37"/>
        <v>668.41824320591229</v>
      </c>
      <c r="BJ40" s="121">
        <f t="shared" si="38"/>
        <v>45.837001219141221</v>
      </c>
      <c r="BK40" s="121">
        <f t="shared" si="39"/>
        <v>377.25154074412234</v>
      </c>
      <c r="BL40" s="121">
        <f t="shared" si="40"/>
        <v>233.34215436088576</v>
      </c>
      <c r="BM40" s="121">
        <f t="shared" si="41"/>
        <v>43.432326640796354</v>
      </c>
      <c r="BN40" s="121">
        <f t="shared" si="42"/>
        <v>15.306806880072328</v>
      </c>
      <c r="BO40" s="121">
        <f t="shared" si="43"/>
        <v>29.586807160068851</v>
      </c>
      <c r="BP40" s="121">
        <f t="shared" si="44"/>
        <v>38.867958644131804</v>
      </c>
      <c r="BQ40" s="121">
        <f t="shared" si="45"/>
        <v>150.80274590790881</v>
      </c>
      <c r="BR40" s="121">
        <f t="shared" si="46"/>
        <v>7.9714561513586562</v>
      </c>
      <c r="BS40" s="121">
        <f t="shared" si="47"/>
        <v>26.621963861493054</v>
      </c>
      <c r="BT40" s="121">
        <f t="shared" si="48"/>
        <v>58.143665190687038</v>
      </c>
      <c r="BU40" s="121">
        <f t="shared" si="49"/>
        <v>6.0309147639610758</v>
      </c>
      <c r="BV40" s="121">
        <f t="shared" si="50"/>
        <v>28.809816971713811</v>
      </c>
      <c r="BW40" s="121">
        <f t="shared" si="51"/>
        <v>2.4218207788934167</v>
      </c>
      <c r="BX40" s="122">
        <f t="shared" si="52"/>
        <v>2326.2877159021882</v>
      </c>
      <c r="BY40" s="125">
        <f t="shared" si="53"/>
        <v>0.23262877159021883</v>
      </c>
    </row>
    <row r="41" spans="1:77" x14ac:dyDescent="0.25">
      <c r="A41" s="104" t="s">
        <v>857</v>
      </c>
      <c r="B41" s="95" t="s">
        <v>737</v>
      </c>
      <c r="C41" s="96" t="s">
        <v>788</v>
      </c>
      <c r="D41" s="98">
        <v>47.166339000000001</v>
      </c>
      <c r="E41" s="98">
        <v>-120.46730100000001</v>
      </c>
      <c r="F41" s="97" t="s">
        <v>781</v>
      </c>
      <c r="G41" s="243" t="s">
        <v>784</v>
      </c>
      <c r="H41" s="71">
        <v>55.823570070000002</v>
      </c>
      <c r="I41" s="65">
        <v>14.041896269999999</v>
      </c>
      <c r="J41" s="65">
        <v>10.58663142</v>
      </c>
      <c r="K41" s="65">
        <v>6.9978842849999996</v>
      </c>
      <c r="L41" s="65">
        <v>3.4292532749999998</v>
      </c>
      <c r="M41" s="65">
        <v>2.9141127600000001</v>
      </c>
      <c r="N41" s="65">
        <v>1.656096</v>
      </c>
      <c r="O41" s="66">
        <v>1.9186059300660001</v>
      </c>
      <c r="P41" s="66">
        <v>0.16962644999999998</v>
      </c>
      <c r="Q41" s="66">
        <v>0.37616075999999998</v>
      </c>
      <c r="R41" s="65">
        <v>97.913837220066</v>
      </c>
      <c r="S41" s="72">
        <v>1.6739319965127639</v>
      </c>
      <c r="T41" s="71">
        <v>57.012953076830065</v>
      </c>
      <c r="U41" s="65">
        <v>14.3410744269374</v>
      </c>
      <c r="V41" s="65">
        <v>10.812191331247741</v>
      </c>
      <c r="W41" s="65">
        <v>7.1469819625921946</v>
      </c>
      <c r="X41" s="65">
        <v>3.5023173152662688</v>
      </c>
      <c r="Y41" s="65">
        <v>2.9762011608741195</v>
      </c>
      <c r="Z41" s="65">
        <v>1.6913809600555698</v>
      </c>
      <c r="AA41" s="65">
        <v>1.9594839550142868</v>
      </c>
      <c r="AB41" s="65">
        <v>0.17324052944504309</v>
      </c>
      <c r="AC41" s="65">
        <v>0.3841752817373103</v>
      </c>
      <c r="AD41" s="72">
        <v>100</v>
      </c>
      <c r="AE41" s="64"/>
      <c r="AF41" s="139">
        <v>7.0413950100000005</v>
      </c>
      <c r="AG41" s="134">
        <v>5.1185999999999998</v>
      </c>
      <c r="AH41" s="134">
        <v>31.007249999999999</v>
      </c>
      <c r="AI41" s="134">
        <v>311.43705</v>
      </c>
      <c r="AJ41" s="134">
        <v>803.58050902499986</v>
      </c>
      <c r="AK41" s="134">
        <v>44.521138499999992</v>
      </c>
      <c r="AL41" s="134">
        <v>336.17129999999997</v>
      </c>
      <c r="AM41" s="134">
        <v>191.20529835999997</v>
      </c>
      <c r="AN41" s="134">
        <v>37.681049999999999</v>
      </c>
      <c r="AO41" s="137">
        <v>12.04185</v>
      </c>
      <c r="AP41" s="134">
        <v>22.527683580000001</v>
      </c>
      <c r="AQ41" s="134">
        <v>15.955949999999998</v>
      </c>
      <c r="AR41" s="134">
        <v>121.97519999999999</v>
      </c>
      <c r="AS41" s="134">
        <v>9.5190000000000001</v>
      </c>
      <c r="AT41" s="134">
        <v>30.861599999999996</v>
      </c>
      <c r="AU41" s="134">
        <v>53.732699999999994</v>
      </c>
      <c r="AV41" s="134">
        <v>6.5227499999999994</v>
      </c>
      <c r="AW41" s="134">
        <v>29.101049999999997</v>
      </c>
      <c r="AX41" s="134">
        <v>2.0099999999999998</v>
      </c>
      <c r="AY41" s="134">
        <f t="shared" si="27"/>
        <v>2072.0113744750001</v>
      </c>
      <c r="AZ41" s="136">
        <f t="shared" si="28"/>
        <v>0.20720113744750002</v>
      </c>
      <c r="BA41" s="136">
        <f t="shared" si="29"/>
        <v>98.121038357513498</v>
      </c>
      <c r="BB41" s="136">
        <f t="shared" si="30"/>
        <v>98.168550311952274</v>
      </c>
      <c r="BC41" s="136">
        <f t="shared" si="31"/>
        <v>99.842482308465037</v>
      </c>
      <c r="BD41" s="140">
        <f t="shared" si="32"/>
        <v>101.01759839608503</v>
      </c>
      <c r="BE41" s="124">
        <f t="shared" si="33"/>
        <v>8.9603580513898837</v>
      </c>
      <c r="BF41" s="121">
        <f t="shared" si="34"/>
        <v>7.4812125086545116</v>
      </c>
      <c r="BG41" s="121">
        <f t="shared" si="35"/>
        <v>47.560635532520685</v>
      </c>
      <c r="BH41" s="121">
        <f t="shared" si="36"/>
        <v>458.16252603156539</v>
      </c>
      <c r="BI41" s="121">
        <f t="shared" si="37"/>
        <v>897.19699471307331</v>
      </c>
      <c r="BJ41" s="121">
        <f t="shared" si="38"/>
        <v>48.688321230782719</v>
      </c>
      <c r="BK41" s="121">
        <f t="shared" si="39"/>
        <v>397.55843535722437</v>
      </c>
      <c r="BL41" s="121">
        <f t="shared" si="40"/>
        <v>258.28016733083973</v>
      </c>
      <c r="BM41" s="121">
        <f t="shared" si="41"/>
        <v>47.853089817783022</v>
      </c>
      <c r="BN41" s="121">
        <f t="shared" si="42"/>
        <v>17.226380600822335</v>
      </c>
      <c r="BO41" s="121">
        <f t="shared" si="43"/>
        <v>30.282479993080898</v>
      </c>
      <c r="BP41" s="121">
        <f t="shared" si="44"/>
        <v>19.973436545179865</v>
      </c>
      <c r="BQ41" s="121">
        <f t="shared" si="45"/>
        <v>151.82992234970166</v>
      </c>
      <c r="BR41" s="121">
        <f t="shared" si="46"/>
        <v>10.25409339253825</v>
      </c>
      <c r="BS41" s="121">
        <f t="shared" si="47"/>
        <v>36.193674004751273</v>
      </c>
      <c r="BT41" s="121">
        <f t="shared" si="48"/>
        <v>66.051080731324092</v>
      </c>
      <c r="BU41" s="121">
        <f t="shared" si="49"/>
        <v>7.4222923163447367</v>
      </c>
      <c r="BV41" s="121">
        <f t="shared" si="50"/>
        <v>33.943154825291181</v>
      </c>
      <c r="BW41" s="121">
        <f t="shared" si="51"/>
        <v>2.2126635298071666</v>
      </c>
      <c r="BX41" s="122">
        <f t="shared" si="52"/>
        <v>2547.1309188626751</v>
      </c>
      <c r="BY41" s="125">
        <f t="shared" si="53"/>
        <v>0.25471309188626751</v>
      </c>
    </row>
    <row r="42" spans="1:77" x14ac:dyDescent="0.25">
      <c r="A42" s="104" t="s">
        <v>859</v>
      </c>
      <c r="B42" s="95" t="s">
        <v>738</v>
      </c>
      <c r="C42" s="96" t="s">
        <v>858</v>
      </c>
      <c r="D42" s="98">
        <v>47.092824</v>
      </c>
      <c r="E42" s="98">
        <v>-120.377184</v>
      </c>
      <c r="F42" s="97" t="s">
        <v>801</v>
      </c>
      <c r="G42" s="243" t="s">
        <v>776</v>
      </c>
      <c r="H42" s="71">
        <v>53.717224375000001</v>
      </c>
      <c r="I42" s="65">
        <v>14.268317485000001</v>
      </c>
      <c r="J42" s="65">
        <v>11.247222525</v>
      </c>
      <c r="K42" s="65">
        <v>8.9203957700000007</v>
      </c>
      <c r="L42" s="65">
        <v>4.8559513649999992</v>
      </c>
      <c r="M42" s="65">
        <v>2.81904625</v>
      </c>
      <c r="N42" s="65">
        <v>1.23197515</v>
      </c>
      <c r="O42" s="66">
        <v>1.8020483296600001</v>
      </c>
      <c r="P42" s="66">
        <v>0.19507512500000002</v>
      </c>
      <c r="Q42" s="66">
        <v>0.31528666500000002</v>
      </c>
      <c r="R42" s="65">
        <v>99.372543039660002</v>
      </c>
      <c r="S42" s="72">
        <v>0.23306627822284437</v>
      </c>
      <c r="T42" s="71">
        <v>54.056405051002102</v>
      </c>
      <c r="U42" s="65">
        <v>14.358410330009825</v>
      </c>
      <c r="V42" s="65">
        <v>11.318239607203354</v>
      </c>
      <c r="W42" s="65">
        <v>8.9767208296559673</v>
      </c>
      <c r="X42" s="65">
        <v>4.8866127568678284</v>
      </c>
      <c r="Y42" s="65">
        <v>2.8368462391818903</v>
      </c>
      <c r="Z42" s="65">
        <v>1.2397540732235397</v>
      </c>
      <c r="AA42" s="65">
        <v>1.8134268023520288</v>
      </c>
      <c r="AB42" s="65">
        <v>0.19630686609493803</v>
      </c>
      <c r="AC42" s="65">
        <v>0.31727744440853023</v>
      </c>
      <c r="AD42" s="72">
        <v>100</v>
      </c>
      <c r="AE42" s="64"/>
      <c r="AF42" s="139">
        <v>14.641147670000002</v>
      </c>
      <c r="AG42" s="134">
        <v>41.9026</v>
      </c>
      <c r="AH42" s="134">
        <v>37.917199999999994</v>
      </c>
      <c r="AI42" s="134">
        <v>315.5421</v>
      </c>
      <c r="AJ42" s="134">
        <v>471.89038436500005</v>
      </c>
      <c r="AK42" s="134">
        <v>26.546602119999999</v>
      </c>
      <c r="AL42" s="134">
        <v>316.43820000000005</v>
      </c>
      <c r="AM42" s="134">
        <v>159.59219528</v>
      </c>
      <c r="AN42" s="134">
        <v>33.780450000000002</v>
      </c>
      <c r="AO42" s="137">
        <v>10.56305</v>
      </c>
      <c r="AP42" s="134">
        <v>21.22220467</v>
      </c>
      <c r="AQ42" s="134">
        <v>32.237000000000002</v>
      </c>
      <c r="AR42" s="134">
        <v>113.45205000000001</v>
      </c>
      <c r="AS42" s="134">
        <v>5.5802499999999995</v>
      </c>
      <c r="AT42" s="134">
        <v>19.681400000000004</v>
      </c>
      <c r="AU42" s="134">
        <v>40.861149999999995</v>
      </c>
      <c r="AV42" s="134">
        <v>3.58725</v>
      </c>
      <c r="AW42" s="134">
        <v>24.115149999999996</v>
      </c>
      <c r="AX42" s="134">
        <v>1.3972</v>
      </c>
      <c r="AY42" s="134">
        <f t="shared" si="27"/>
        <v>1690.9475841050003</v>
      </c>
      <c r="AZ42" s="136">
        <f t="shared" si="28"/>
        <v>0.16909475841050003</v>
      </c>
      <c r="BA42" s="136">
        <f t="shared" si="29"/>
        <v>99.541637798070497</v>
      </c>
      <c r="BB42" s="136">
        <f t="shared" si="30"/>
        <v>99.585454405333095</v>
      </c>
      <c r="BC42" s="136">
        <f t="shared" si="31"/>
        <v>99.818520683555946</v>
      </c>
      <c r="BD42" s="140">
        <f t="shared" si="32"/>
        <v>101.06696238383094</v>
      </c>
      <c r="BE42" s="124">
        <f t="shared" si="33"/>
        <v>18.631240715818432</v>
      </c>
      <c r="BF42" s="121">
        <f t="shared" si="34"/>
        <v>61.243749319178399</v>
      </c>
      <c r="BG42" s="121">
        <f t="shared" si="35"/>
        <v>58.159499136933881</v>
      </c>
      <c r="BH42" s="121">
        <f t="shared" si="36"/>
        <v>464.20156370382011</v>
      </c>
      <c r="BI42" s="121">
        <f t="shared" si="37"/>
        <v>526.86523619141622</v>
      </c>
      <c r="BJ42" s="121">
        <f t="shared" si="38"/>
        <v>29.031366563196443</v>
      </c>
      <c r="BK42" s="121">
        <f t="shared" si="39"/>
        <v>374.22193887240365</v>
      </c>
      <c r="BL42" s="121">
        <f t="shared" si="40"/>
        <v>215.57717937296209</v>
      </c>
      <c r="BM42" s="121">
        <f t="shared" si="41"/>
        <v>42.899518668803779</v>
      </c>
      <c r="BN42" s="121">
        <f t="shared" si="42"/>
        <v>15.110894057434395</v>
      </c>
      <c r="BO42" s="121">
        <f t="shared" si="43"/>
        <v>28.52761075261618</v>
      </c>
      <c r="BP42" s="121">
        <f t="shared" si="44"/>
        <v>40.353828753973502</v>
      </c>
      <c r="BQ42" s="121">
        <f t="shared" si="45"/>
        <v>141.22064109683342</v>
      </c>
      <c r="BR42" s="121">
        <f t="shared" si="46"/>
        <v>6.0111781335971806</v>
      </c>
      <c r="BS42" s="121">
        <f t="shared" si="47"/>
        <v>23.081829054783679</v>
      </c>
      <c r="BT42" s="121">
        <f t="shared" si="48"/>
        <v>50.228689744322232</v>
      </c>
      <c r="BU42" s="121">
        <f t="shared" si="49"/>
        <v>4.0819620730225221</v>
      </c>
      <c r="BV42" s="121">
        <f t="shared" si="50"/>
        <v>28.127654159733776</v>
      </c>
      <c r="BW42" s="121">
        <f t="shared" si="51"/>
        <v>1.5380763601226735</v>
      </c>
      <c r="BX42" s="122">
        <f t="shared" si="52"/>
        <v>2129.1136567309727</v>
      </c>
      <c r="BY42" s="125">
        <f t="shared" si="53"/>
        <v>0.21291136567309726</v>
      </c>
    </row>
    <row r="43" spans="1:77" x14ac:dyDescent="0.25">
      <c r="A43" s="104" t="s">
        <v>860</v>
      </c>
      <c r="B43" s="95" t="s">
        <v>739</v>
      </c>
      <c r="C43" s="96" t="s">
        <v>858</v>
      </c>
      <c r="D43" s="98">
        <v>47.093744999999998</v>
      </c>
      <c r="E43" s="98">
        <v>-120.37701300000001</v>
      </c>
      <c r="F43" s="97" t="s">
        <v>795</v>
      </c>
      <c r="G43" s="243" t="s">
        <v>784</v>
      </c>
      <c r="H43" s="71">
        <v>53.423850000000002</v>
      </c>
      <c r="I43" s="65">
        <v>14.18482</v>
      </c>
      <c r="J43" s="65">
        <v>11.504294999999999</v>
      </c>
      <c r="K43" s="65">
        <v>9.0488350000000004</v>
      </c>
      <c r="L43" s="65">
        <v>5.3249500000000003</v>
      </c>
      <c r="M43" s="65">
        <v>2.6829400000000003</v>
      </c>
      <c r="N43" s="65">
        <v>1.1644099999999999</v>
      </c>
      <c r="O43" s="66">
        <v>1.7140331495000001</v>
      </c>
      <c r="P43" s="66">
        <v>0.19597500000000001</v>
      </c>
      <c r="Q43" s="66">
        <v>0.27404499999999998</v>
      </c>
      <c r="R43" s="65">
        <v>99.518153149500009</v>
      </c>
      <c r="S43" s="72">
        <v>0.24563989191831154</v>
      </c>
      <c r="T43" s="71">
        <v>53.682517519938934</v>
      </c>
      <c r="U43" s="65">
        <v>14.253500041033737</v>
      </c>
      <c r="V43" s="65">
        <v>11.559996478951739</v>
      </c>
      <c r="W43" s="65">
        <v>9.0926476362623916</v>
      </c>
      <c r="X43" s="65">
        <v>5.3507323352360201</v>
      </c>
      <c r="Y43" s="65">
        <v>2.6959302550255173</v>
      </c>
      <c r="Z43" s="65">
        <v>1.170047838659926</v>
      </c>
      <c r="AA43" s="65">
        <v>1.7223321527330933</v>
      </c>
      <c r="AB43" s="65">
        <v>0.19692387147257326</v>
      </c>
      <c r="AC43" s="65">
        <v>0.27537187068606367</v>
      </c>
      <c r="AD43" s="72">
        <v>100</v>
      </c>
      <c r="AE43" s="64"/>
      <c r="AF43" s="139">
        <v>17.249840000000003</v>
      </c>
      <c r="AG43" s="134">
        <v>46.399999999999991</v>
      </c>
      <c r="AH43" s="134">
        <v>37.1</v>
      </c>
      <c r="AI43" s="134">
        <v>316.64999999999998</v>
      </c>
      <c r="AJ43" s="134">
        <v>429.36265500000002</v>
      </c>
      <c r="AK43" s="134">
        <v>24.295459999999999</v>
      </c>
      <c r="AL43" s="134">
        <v>311.10000000000002</v>
      </c>
      <c r="AM43" s="134">
        <v>149.42971999999997</v>
      </c>
      <c r="AN43" s="134">
        <v>31.6</v>
      </c>
      <c r="AO43" s="137">
        <v>9.4499999999999993</v>
      </c>
      <c r="AP43" s="134">
        <v>21.406150000000004</v>
      </c>
      <c r="AQ43" s="134">
        <v>36.299999999999997</v>
      </c>
      <c r="AR43" s="134">
        <v>109.75</v>
      </c>
      <c r="AS43" s="134">
        <v>4.9499999999999993</v>
      </c>
      <c r="AT43" s="134">
        <v>17</v>
      </c>
      <c r="AU43" s="134">
        <v>40.65</v>
      </c>
      <c r="AV43" s="134">
        <v>3.3000000000000003</v>
      </c>
      <c r="AW43" s="134">
        <v>22.4</v>
      </c>
      <c r="AX43" s="134">
        <v>1.2</v>
      </c>
      <c r="AY43" s="134">
        <f t="shared" si="27"/>
        <v>1629.5938250000004</v>
      </c>
      <c r="AZ43" s="136">
        <f t="shared" si="28"/>
        <v>0.16295938250000003</v>
      </c>
      <c r="BA43" s="136">
        <f t="shared" si="29"/>
        <v>99.681112532000014</v>
      </c>
      <c r="BB43" s="136">
        <f t="shared" si="30"/>
        <v>99.724066610808734</v>
      </c>
      <c r="BC43" s="136">
        <f t="shared" si="31"/>
        <v>99.96970650272705</v>
      </c>
      <c r="BD43" s="140">
        <f t="shared" si="32"/>
        <v>101.24668324772705</v>
      </c>
      <c r="BE43" s="124">
        <f t="shared" si="33"/>
        <v>21.950869466871065</v>
      </c>
      <c r="BF43" s="121">
        <f t="shared" si="34"/>
        <v>67.817032079390714</v>
      </c>
      <c r="BG43" s="121">
        <f t="shared" si="35"/>
        <v>56.90603256517484</v>
      </c>
      <c r="BH43" s="121">
        <f t="shared" si="36"/>
        <v>465.83142200934401</v>
      </c>
      <c r="BI43" s="121">
        <f t="shared" si="37"/>
        <v>479.38306041721279</v>
      </c>
      <c r="BJ43" s="121">
        <f t="shared" si="38"/>
        <v>26.569517330057327</v>
      </c>
      <c r="BK43" s="121">
        <f t="shared" si="39"/>
        <v>367.90894772882911</v>
      </c>
      <c r="BL43" s="121">
        <f t="shared" si="40"/>
        <v>201.84970509098881</v>
      </c>
      <c r="BM43" s="121">
        <f t="shared" si="41"/>
        <v>40.130453855238734</v>
      </c>
      <c r="BN43" s="121">
        <f t="shared" si="42"/>
        <v>13.518628506232103</v>
      </c>
      <c r="BO43" s="121">
        <f t="shared" si="43"/>
        <v>28.774876333907063</v>
      </c>
      <c r="BP43" s="121">
        <f t="shared" si="44"/>
        <v>45.439835709564719</v>
      </c>
      <c r="BQ43" s="121">
        <f t="shared" si="45"/>
        <v>136.61247514150222</v>
      </c>
      <c r="BR43" s="121">
        <f t="shared" si="46"/>
        <v>5.3322578309763982</v>
      </c>
      <c r="BS43" s="121">
        <f t="shared" si="47"/>
        <v>19.937153552659996</v>
      </c>
      <c r="BT43" s="121">
        <f t="shared" si="48"/>
        <v>49.969132981002709</v>
      </c>
      <c r="BU43" s="121">
        <f t="shared" si="49"/>
        <v>3.7550978719002925</v>
      </c>
      <c r="BV43" s="121">
        <f t="shared" si="50"/>
        <v>26.127121464226288</v>
      </c>
      <c r="BW43" s="121">
        <f t="shared" si="51"/>
        <v>1.3209931521236817</v>
      </c>
      <c r="BX43" s="122">
        <f t="shared" si="52"/>
        <v>2059.134613087203</v>
      </c>
      <c r="BY43" s="125">
        <f t="shared" si="53"/>
        <v>0.20591346130872029</v>
      </c>
    </row>
    <row r="44" spans="1:77" x14ac:dyDescent="0.25">
      <c r="A44" s="104" t="s">
        <v>864</v>
      </c>
      <c r="B44" s="95" t="s">
        <v>740</v>
      </c>
      <c r="C44" s="96" t="s">
        <v>861</v>
      </c>
      <c r="D44" s="98">
        <v>47.116297000000003</v>
      </c>
      <c r="E44" s="98">
        <v>-120.372147</v>
      </c>
      <c r="F44" s="97" t="s">
        <v>781</v>
      </c>
      <c r="G44" s="243" t="s">
        <v>776</v>
      </c>
      <c r="H44" s="71">
        <v>56.131389999999996</v>
      </c>
      <c r="I44" s="65">
        <v>13.71977</v>
      </c>
      <c r="J44" s="65">
        <v>11.589359999999999</v>
      </c>
      <c r="K44" s="65">
        <v>6.7768100000000002</v>
      </c>
      <c r="L44" s="65">
        <v>3.5810149999999998</v>
      </c>
      <c r="M44" s="65">
        <v>3.2349350000000001</v>
      </c>
      <c r="N44" s="65">
        <v>1.7282199999999999</v>
      </c>
      <c r="O44" s="66">
        <v>1.854804197</v>
      </c>
      <c r="P44" s="66">
        <v>0.18820999999999999</v>
      </c>
      <c r="Q44" s="66">
        <v>0.30452000000000001</v>
      </c>
      <c r="R44" s="65">
        <v>99.109034196999971</v>
      </c>
      <c r="S44" s="72">
        <v>0.73367571533406584</v>
      </c>
      <c r="T44" s="71">
        <v>56.635997368743496</v>
      </c>
      <c r="U44" s="65">
        <v>13.843107352584108</v>
      </c>
      <c r="V44" s="65">
        <v>11.693545491487404</v>
      </c>
      <c r="W44" s="65">
        <v>6.8377318525066748</v>
      </c>
      <c r="X44" s="65">
        <v>3.6132074427059617</v>
      </c>
      <c r="Y44" s="65">
        <v>3.2640162687590006</v>
      </c>
      <c r="Z44" s="65">
        <v>1.743756272071828</v>
      </c>
      <c r="AA44" s="65">
        <v>1.8714784298202201</v>
      </c>
      <c r="AB44" s="65">
        <v>0.18990196153651662</v>
      </c>
      <c r="AC44" s="65">
        <v>0.30725755978481512</v>
      </c>
      <c r="AD44" s="72">
        <v>100</v>
      </c>
      <c r="AE44" s="64"/>
      <c r="AF44" s="139">
        <v>7.6954099999999999</v>
      </c>
      <c r="AG44" s="134">
        <v>5.15</v>
      </c>
      <c r="AH44" s="134">
        <v>30.25</v>
      </c>
      <c r="AI44" s="134">
        <v>318.85000000000002</v>
      </c>
      <c r="AJ44" s="134">
        <v>669.90461500000004</v>
      </c>
      <c r="AK44" s="134">
        <v>48.276060000000001</v>
      </c>
      <c r="AL44" s="134">
        <v>306.64999999999998</v>
      </c>
      <c r="AM44" s="134">
        <v>184.66079999999999</v>
      </c>
      <c r="AN44" s="134">
        <v>35.35</v>
      </c>
      <c r="AO44" s="137">
        <v>11.700000000000001</v>
      </c>
      <c r="AP44" s="134">
        <v>21.84543</v>
      </c>
      <c r="AQ44" s="134">
        <v>16.549999999999997</v>
      </c>
      <c r="AR44" s="134">
        <v>115.8</v>
      </c>
      <c r="AS44" s="134">
        <v>9.4499999999999993</v>
      </c>
      <c r="AT44" s="134">
        <v>24.1</v>
      </c>
      <c r="AU44" s="134">
        <v>51.900000000000006</v>
      </c>
      <c r="AV44" s="134">
        <v>6.3</v>
      </c>
      <c r="AW44" s="134">
        <v>26.9</v>
      </c>
      <c r="AX44" s="134">
        <v>1.4999999999999998</v>
      </c>
      <c r="AY44" s="134">
        <f t="shared" si="27"/>
        <v>1892.8323150000001</v>
      </c>
      <c r="AZ44" s="136">
        <f t="shared" si="28"/>
        <v>0.18928323150000001</v>
      </c>
      <c r="BA44" s="136">
        <f t="shared" si="29"/>
        <v>99.298317428499971</v>
      </c>
      <c r="BB44" s="136">
        <f t="shared" si="30"/>
        <v>99.343425118572881</v>
      </c>
      <c r="BC44" s="136">
        <f t="shared" si="31"/>
        <v>100.07710083390695</v>
      </c>
      <c r="BD44" s="140">
        <f t="shared" si="32"/>
        <v>101.36351979390696</v>
      </c>
      <c r="BE44" s="124">
        <f t="shared" si="33"/>
        <v>9.7926091142905811</v>
      </c>
      <c r="BF44" s="121">
        <f t="shared" si="34"/>
        <v>7.5271059312254796</v>
      </c>
      <c r="BG44" s="121">
        <f t="shared" si="35"/>
        <v>46.399123587507788</v>
      </c>
      <c r="BH44" s="121">
        <f t="shared" si="36"/>
        <v>469.06789486082221</v>
      </c>
      <c r="BI44" s="121">
        <f t="shared" si="37"/>
        <v>747.94796609946127</v>
      </c>
      <c r="BJ44" s="121">
        <f t="shared" si="38"/>
        <v>52.794703734643733</v>
      </c>
      <c r="BK44" s="121">
        <f t="shared" si="39"/>
        <v>362.64634786578404</v>
      </c>
      <c r="BL44" s="121">
        <f t="shared" si="40"/>
        <v>249.43985722429292</v>
      </c>
      <c r="BM44" s="121">
        <f t="shared" si="41"/>
        <v>44.892770372869919</v>
      </c>
      <c r="BN44" s="121">
        <f t="shared" si="42"/>
        <v>16.73734957914451</v>
      </c>
      <c r="BO44" s="121">
        <f t="shared" si="43"/>
        <v>29.365371480206544</v>
      </c>
      <c r="BP44" s="121">
        <f t="shared" si="44"/>
        <v>20.717060082459948</v>
      </c>
      <c r="BQ44" s="121">
        <f t="shared" si="45"/>
        <v>144.14327673244605</v>
      </c>
      <c r="BR44" s="121">
        <f t="shared" si="46"/>
        <v>10.17976495004585</v>
      </c>
      <c r="BS44" s="121">
        <f t="shared" si="47"/>
        <v>28.263847095241527</v>
      </c>
      <c r="BT44" s="121">
        <f t="shared" si="48"/>
        <v>63.798228824453652</v>
      </c>
      <c r="BU44" s="121">
        <f t="shared" si="49"/>
        <v>7.1688232099914675</v>
      </c>
      <c r="BV44" s="121">
        <f t="shared" si="50"/>
        <v>31.375873544093178</v>
      </c>
      <c r="BW44" s="121">
        <f t="shared" si="51"/>
        <v>1.6512414401546018</v>
      </c>
      <c r="BX44" s="122">
        <f t="shared" si="52"/>
        <v>2343.9092157291352</v>
      </c>
      <c r="BY44" s="125">
        <f t="shared" si="53"/>
        <v>0.23439092157291352</v>
      </c>
    </row>
    <row r="45" spans="1:77" x14ac:dyDescent="0.25">
      <c r="A45" s="104" t="s">
        <v>866</v>
      </c>
      <c r="B45" s="95" t="s">
        <v>741</v>
      </c>
      <c r="C45" s="96" t="s">
        <v>865</v>
      </c>
      <c r="D45" s="98">
        <v>47.119481</v>
      </c>
      <c r="E45" s="98">
        <v>-120.374765</v>
      </c>
      <c r="F45" s="97" t="s">
        <v>781</v>
      </c>
      <c r="G45" s="243" t="s">
        <v>784</v>
      </c>
      <c r="H45" s="71">
        <v>55.869854689999997</v>
      </c>
      <c r="I45" s="65">
        <v>13.7325035</v>
      </c>
      <c r="J45" s="65">
        <v>11.677699255</v>
      </c>
      <c r="K45" s="65">
        <v>6.9209764199999997</v>
      </c>
      <c r="L45" s="65">
        <v>3.3682944799999999</v>
      </c>
      <c r="M45" s="65">
        <v>3.1781568199999999</v>
      </c>
      <c r="N45" s="65">
        <v>1.6531908999999998</v>
      </c>
      <c r="O45" s="66">
        <v>1.8895993391729999</v>
      </c>
      <c r="P45" s="66">
        <v>0.17373634999999998</v>
      </c>
      <c r="Q45" s="66">
        <v>0.31298632999999998</v>
      </c>
      <c r="R45" s="65">
        <v>98.776998084172988</v>
      </c>
      <c r="S45" s="72">
        <v>0.82016104980582127</v>
      </c>
      <c r="T45" s="71">
        <v>56.561604192901669</v>
      </c>
      <c r="U45" s="65">
        <v>13.902531729399008</v>
      </c>
      <c r="V45" s="65">
        <v>11.822286039760826</v>
      </c>
      <c r="W45" s="65">
        <v>7.0066681051617685</v>
      </c>
      <c r="X45" s="65">
        <v>3.4099988310332146</v>
      </c>
      <c r="Y45" s="65">
        <v>3.2175069921559349</v>
      </c>
      <c r="Z45" s="65">
        <v>1.673659791312174</v>
      </c>
      <c r="AA45" s="65">
        <v>1.9129953084449627</v>
      </c>
      <c r="AB45" s="65">
        <v>0.17588745696842323</v>
      </c>
      <c r="AC45" s="65">
        <v>0.31686155286202172</v>
      </c>
      <c r="AD45" s="72">
        <v>100</v>
      </c>
      <c r="AE45" s="64"/>
      <c r="AF45" s="139">
        <v>7.4906004400000006</v>
      </c>
      <c r="AG45" s="134">
        <v>5.20275</v>
      </c>
      <c r="AH45" s="134">
        <v>30.965499999999999</v>
      </c>
      <c r="AI45" s="134">
        <v>321.31079999999997</v>
      </c>
      <c r="AJ45" s="134">
        <v>732.33852899999988</v>
      </c>
      <c r="AK45" s="134">
        <v>37.969296</v>
      </c>
      <c r="AL45" s="134">
        <v>319.45949999999999</v>
      </c>
      <c r="AM45" s="134">
        <v>186.83539547999999</v>
      </c>
      <c r="AN45" s="134">
        <v>35.167400000000001</v>
      </c>
      <c r="AO45" s="137">
        <v>11.5059</v>
      </c>
      <c r="AP45" s="134">
        <v>22.899889809999998</v>
      </c>
      <c r="AQ45" s="134">
        <v>17.008699999999997</v>
      </c>
      <c r="AR45" s="134">
        <v>119.35859999999998</v>
      </c>
      <c r="AS45" s="134">
        <v>9.2042999999999999</v>
      </c>
      <c r="AT45" s="134">
        <v>27.714749999999995</v>
      </c>
      <c r="AU45" s="134">
        <v>54.85479999999999</v>
      </c>
      <c r="AV45" s="134">
        <v>6.4035999999999991</v>
      </c>
      <c r="AW45" s="134">
        <v>28.813899999999997</v>
      </c>
      <c r="AX45" s="134">
        <v>2.4023999999999996</v>
      </c>
      <c r="AY45" s="134">
        <f t="shared" si="27"/>
        <v>1976.9066107300005</v>
      </c>
      <c r="AZ45" s="136">
        <f t="shared" si="28"/>
        <v>0.19769066107300004</v>
      </c>
      <c r="BA45" s="136">
        <f t="shared" si="29"/>
        <v>98.974688745245984</v>
      </c>
      <c r="BB45" s="136">
        <f t="shared" si="30"/>
        <v>99.021180823931999</v>
      </c>
      <c r="BC45" s="136">
        <f t="shared" si="31"/>
        <v>99.841341873737818</v>
      </c>
      <c r="BD45" s="140">
        <f t="shared" si="32"/>
        <v>101.13756649104282</v>
      </c>
      <c r="BE45" s="124">
        <f t="shared" si="33"/>
        <v>9.531983629235226</v>
      </c>
      <c r="BF45" s="121">
        <f t="shared" si="34"/>
        <v>7.6042039579967691</v>
      </c>
      <c r="BG45" s="121">
        <f t="shared" si="35"/>
        <v>47.496597072693298</v>
      </c>
      <c r="BH45" s="121">
        <f t="shared" si="36"/>
        <v>472.68803685760281</v>
      </c>
      <c r="BI45" s="121">
        <f t="shared" si="37"/>
        <v>817.65538107514192</v>
      </c>
      <c r="BJ45" s="121">
        <f t="shared" si="38"/>
        <v>41.523225659529658</v>
      </c>
      <c r="BK45" s="121">
        <f t="shared" si="39"/>
        <v>377.79494852773342</v>
      </c>
      <c r="BL45" s="121">
        <f t="shared" si="40"/>
        <v>252.37730137081343</v>
      </c>
      <c r="BM45" s="121">
        <f t="shared" si="41"/>
        <v>44.66087730723806</v>
      </c>
      <c r="BN45" s="121">
        <f t="shared" si="42"/>
        <v>16.4596812412546</v>
      </c>
      <c r="BO45" s="121">
        <f t="shared" si="43"/>
        <v>30.782812291927709</v>
      </c>
      <c r="BP45" s="121">
        <f t="shared" si="44"/>
        <v>21.291254370062628</v>
      </c>
      <c r="BQ45" s="121">
        <f t="shared" si="45"/>
        <v>148.57288178063328</v>
      </c>
      <c r="BR45" s="121">
        <f t="shared" si="46"/>
        <v>9.9150910613446595</v>
      </c>
      <c r="BS45" s="121">
        <f t="shared" si="47"/>
        <v>32.503130966093146</v>
      </c>
      <c r="BT45" s="121">
        <f t="shared" si="48"/>
        <v>67.430425482073971</v>
      </c>
      <c r="BU45" s="121">
        <f t="shared" si="49"/>
        <v>7.2867105250002151</v>
      </c>
      <c r="BV45" s="121">
        <f t="shared" si="50"/>
        <v>33.608226123128119</v>
      </c>
      <c r="BW45" s="121">
        <f t="shared" si="51"/>
        <v>2.6446282905516103</v>
      </c>
      <c r="BX45" s="122">
        <f t="shared" si="52"/>
        <v>2441.8273975900552</v>
      </c>
      <c r="BY45" s="125">
        <f t="shared" si="53"/>
        <v>0.24418273975900551</v>
      </c>
    </row>
    <row r="46" spans="1:77" x14ac:dyDescent="0.25">
      <c r="A46" s="104" t="s">
        <v>867</v>
      </c>
      <c r="B46" s="95" t="s">
        <v>742</v>
      </c>
      <c r="C46" s="96" t="s">
        <v>789</v>
      </c>
      <c r="D46" s="98">
        <v>47.163732000000003</v>
      </c>
      <c r="E46" s="98">
        <v>-120.437195</v>
      </c>
      <c r="F46" s="97" t="s">
        <v>801</v>
      </c>
      <c r="G46" s="243" t="s">
        <v>784</v>
      </c>
      <c r="H46" s="71">
        <v>53.540390000000002</v>
      </c>
      <c r="I46" s="65">
        <v>14.042120000000001</v>
      </c>
      <c r="J46" s="65">
        <v>11.83365</v>
      </c>
      <c r="K46" s="65">
        <v>8.7689650000000015</v>
      </c>
      <c r="L46" s="65">
        <v>4.958405</v>
      </c>
      <c r="M46" s="65">
        <v>2.8832849999999999</v>
      </c>
      <c r="N46" s="65">
        <v>1.1320600000000001</v>
      </c>
      <c r="O46" s="66">
        <v>1.7884320005000001</v>
      </c>
      <c r="P46" s="66">
        <v>0.20139499999999999</v>
      </c>
      <c r="Q46" s="66">
        <v>0.31433999999999995</v>
      </c>
      <c r="R46" s="65">
        <v>99.46304200050001</v>
      </c>
      <c r="S46" s="72">
        <v>0.24172105390366083</v>
      </c>
      <c r="T46" s="71">
        <v>53.829431438192742</v>
      </c>
      <c r="U46" s="65">
        <v>14.117927340216891</v>
      </c>
      <c r="V46" s="65">
        <v>11.897534764662145</v>
      </c>
      <c r="W46" s="65">
        <v>8.816304854174799</v>
      </c>
      <c r="X46" s="65">
        <v>4.9851732867521523</v>
      </c>
      <c r="Y46" s="65">
        <v>2.8988506102452662</v>
      </c>
      <c r="Z46" s="65">
        <v>1.1381715029330282</v>
      </c>
      <c r="AA46" s="65">
        <v>1.7980869723359252</v>
      </c>
      <c r="AB46" s="65">
        <v>0.20248224461000053</v>
      </c>
      <c r="AC46" s="65">
        <v>0.31603698587704543</v>
      </c>
      <c r="AD46" s="72">
        <v>100</v>
      </c>
      <c r="AE46" s="64"/>
      <c r="AF46" s="139">
        <v>15.944590000000002</v>
      </c>
      <c r="AG46" s="134">
        <v>39.049999999999997</v>
      </c>
      <c r="AH46" s="134">
        <v>36.9</v>
      </c>
      <c r="AI46" s="134">
        <v>308.95</v>
      </c>
      <c r="AJ46" s="134">
        <v>472.06182500000006</v>
      </c>
      <c r="AK46" s="134">
        <v>26.10624</v>
      </c>
      <c r="AL46" s="134">
        <v>313.60000000000002</v>
      </c>
      <c r="AM46" s="134">
        <v>159.6816</v>
      </c>
      <c r="AN46" s="134">
        <v>34.65</v>
      </c>
      <c r="AO46" s="137">
        <v>10.15</v>
      </c>
      <c r="AP46" s="134">
        <v>21.461060000000003</v>
      </c>
      <c r="AQ46" s="134">
        <v>33.15</v>
      </c>
      <c r="AR46" s="134">
        <v>116.9</v>
      </c>
      <c r="AS46" s="134">
        <v>5.9999999999999991</v>
      </c>
      <c r="AT46" s="134">
        <v>20.100000000000001</v>
      </c>
      <c r="AU46" s="134">
        <v>40.549999999999997</v>
      </c>
      <c r="AV46" s="134">
        <v>3.3</v>
      </c>
      <c r="AW46" s="134">
        <v>23.65</v>
      </c>
      <c r="AX46" s="134">
        <v>0.8</v>
      </c>
      <c r="AY46" s="134">
        <f t="shared" si="27"/>
        <v>1683.0053150000001</v>
      </c>
      <c r="AZ46" s="136">
        <f t="shared" si="28"/>
        <v>0.16830053150000002</v>
      </c>
      <c r="BA46" s="136">
        <f t="shared" si="29"/>
        <v>99.631342532000005</v>
      </c>
      <c r="BB46" s="136">
        <f t="shared" si="30"/>
        <v>99.674754214459568</v>
      </c>
      <c r="BC46" s="136">
        <f t="shared" si="31"/>
        <v>99.916475268363229</v>
      </c>
      <c r="BD46" s="140">
        <f t="shared" si="32"/>
        <v>101.23001041836324</v>
      </c>
      <c r="BE46" s="124">
        <f t="shared" si="33"/>
        <v>20.289904937830016</v>
      </c>
      <c r="BF46" s="121">
        <f t="shared" si="34"/>
        <v>57.074463420263093</v>
      </c>
      <c r="BG46" s="121">
        <f t="shared" si="35"/>
        <v>56.599261500133466</v>
      </c>
      <c r="BH46" s="121">
        <f t="shared" si="36"/>
        <v>454.50376702917049</v>
      </c>
      <c r="BI46" s="121">
        <f t="shared" si="37"/>
        <v>527.05664952308143</v>
      </c>
      <c r="BJ46" s="121">
        <f t="shared" si="38"/>
        <v>28.549786507546507</v>
      </c>
      <c r="BK46" s="121">
        <f t="shared" si="39"/>
        <v>370.86546450582063</v>
      </c>
      <c r="BL46" s="121">
        <f t="shared" si="40"/>
        <v>215.69794729226049</v>
      </c>
      <c r="BM46" s="121">
        <f t="shared" si="41"/>
        <v>44.003804622912092</v>
      </c>
      <c r="BN46" s="121">
        <f t="shared" si="42"/>
        <v>14.52000839558263</v>
      </c>
      <c r="BO46" s="121">
        <f t="shared" si="43"/>
        <v>28.848688227194497</v>
      </c>
      <c r="BP46" s="121">
        <f t="shared" si="44"/>
        <v>41.496709470304971</v>
      </c>
      <c r="BQ46" s="121">
        <f t="shared" si="45"/>
        <v>145.51251338534496</v>
      </c>
      <c r="BR46" s="121">
        <f t="shared" si="46"/>
        <v>6.4633428254259364</v>
      </c>
      <c r="BS46" s="121">
        <f t="shared" si="47"/>
        <v>23.572752141674467</v>
      </c>
      <c r="BT46" s="121">
        <f t="shared" si="48"/>
        <v>49.846207684616481</v>
      </c>
      <c r="BU46" s="121">
        <f t="shared" si="49"/>
        <v>3.7550978719002921</v>
      </c>
      <c r="BV46" s="121">
        <f t="shared" si="50"/>
        <v>27.585108153078203</v>
      </c>
      <c r="BW46" s="121">
        <f t="shared" si="51"/>
        <v>0.88066210141578782</v>
      </c>
      <c r="BX46" s="122">
        <f t="shared" si="52"/>
        <v>2117.1221395955572</v>
      </c>
      <c r="BY46" s="125">
        <f t="shared" si="53"/>
        <v>0.21171221395955572</v>
      </c>
    </row>
    <row r="47" spans="1:77" x14ac:dyDescent="0.25">
      <c r="A47" s="104" t="s">
        <v>868</v>
      </c>
      <c r="B47" s="95" t="s">
        <v>743</v>
      </c>
      <c r="C47" s="96" t="s">
        <v>786</v>
      </c>
      <c r="D47" s="98">
        <v>47.167456999999999</v>
      </c>
      <c r="E47" s="98">
        <v>-120.43368700000001</v>
      </c>
      <c r="F47" s="97" t="s">
        <v>807</v>
      </c>
      <c r="G47" s="243" t="s">
        <v>776</v>
      </c>
      <c r="H47" s="71">
        <v>54.317165000000003</v>
      </c>
      <c r="I47" s="65">
        <v>14.18055</v>
      </c>
      <c r="J47" s="65">
        <v>11.383690000000001</v>
      </c>
      <c r="K47" s="65">
        <v>8.436515</v>
      </c>
      <c r="L47" s="65">
        <v>4.653295</v>
      </c>
      <c r="M47" s="65">
        <v>2.9039650000000004</v>
      </c>
      <c r="N47" s="65">
        <v>1.29</v>
      </c>
      <c r="O47" s="66">
        <v>1.7488396865000002</v>
      </c>
      <c r="P47" s="66">
        <v>0.19165499999999999</v>
      </c>
      <c r="Q47" s="66">
        <v>0.33150999999999997</v>
      </c>
      <c r="R47" s="65">
        <v>99.437184686500004</v>
      </c>
      <c r="S47" s="72">
        <v>0.17067273503068658</v>
      </c>
      <c r="T47" s="71">
        <v>54.624600617211883</v>
      </c>
      <c r="U47" s="65">
        <v>14.260812033956558</v>
      </c>
      <c r="V47" s="65">
        <v>11.44812178250004</v>
      </c>
      <c r="W47" s="65">
        <v>8.4842657468613698</v>
      </c>
      <c r="X47" s="65">
        <v>4.6796326893914468</v>
      </c>
      <c r="Y47" s="65">
        <v>2.9204014666700981</v>
      </c>
      <c r="Z47" s="65">
        <v>1.2973014110033785</v>
      </c>
      <c r="AA47" s="65">
        <v>1.758738134042757</v>
      </c>
      <c r="AB47" s="65">
        <v>0.19273976893476938</v>
      </c>
      <c r="AC47" s="65">
        <v>0.33338634942769763</v>
      </c>
      <c r="AD47" s="72">
        <v>100</v>
      </c>
      <c r="AE47" s="64"/>
      <c r="AF47" s="139">
        <v>13.073039999999999</v>
      </c>
      <c r="AG47" s="134">
        <v>33.950000000000003</v>
      </c>
      <c r="AH47" s="134">
        <v>34.75</v>
      </c>
      <c r="AI47" s="134">
        <v>306.39999999999998</v>
      </c>
      <c r="AJ47" s="134">
        <v>545.32409000000007</v>
      </c>
      <c r="AK47" s="134">
        <v>32.517380000000003</v>
      </c>
      <c r="AL47" s="134">
        <v>319.75</v>
      </c>
      <c r="AM47" s="134">
        <v>164.88559999999995</v>
      </c>
      <c r="AN47" s="134">
        <v>33.549999999999997</v>
      </c>
      <c r="AO47" s="137">
        <v>10.25</v>
      </c>
      <c r="AP47" s="134">
        <v>21.790520000000001</v>
      </c>
      <c r="AQ47" s="134">
        <v>26.25</v>
      </c>
      <c r="AR47" s="134">
        <v>115.2</v>
      </c>
      <c r="AS47" s="134">
        <v>6.75</v>
      </c>
      <c r="AT47" s="134">
        <v>23.900000000000002</v>
      </c>
      <c r="AU47" s="134">
        <v>48.900000000000006</v>
      </c>
      <c r="AV47" s="134">
        <v>4.3000000000000007</v>
      </c>
      <c r="AW47" s="134">
        <v>27.1</v>
      </c>
      <c r="AX47" s="134">
        <v>1.2</v>
      </c>
      <c r="AY47" s="134">
        <f t="shared" si="27"/>
        <v>1769.8406300000001</v>
      </c>
      <c r="AZ47" s="136">
        <f t="shared" si="28"/>
        <v>0.17698406300000002</v>
      </c>
      <c r="BA47" s="136">
        <f t="shared" si="29"/>
        <v>99.61416874950001</v>
      </c>
      <c r="BB47" s="136">
        <f t="shared" si="30"/>
        <v>99.658348934489325</v>
      </c>
      <c r="BC47" s="136">
        <f t="shared" si="31"/>
        <v>99.829021669520017</v>
      </c>
      <c r="BD47" s="140">
        <f t="shared" si="32"/>
        <v>101.09261125952001</v>
      </c>
      <c r="BE47" s="124">
        <f t="shared" si="33"/>
        <v>16.635782973939705</v>
      </c>
      <c r="BF47" s="121">
        <f t="shared" si="34"/>
        <v>49.620436187399036</v>
      </c>
      <c r="BG47" s="121">
        <f t="shared" si="35"/>
        <v>53.301472550938698</v>
      </c>
      <c r="BH47" s="121">
        <f t="shared" si="36"/>
        <v>450.75240076950263</v>
      </c>
      <c r="BI47" s="121">
        <f t="shared" si="37"/>
        <v>608.8539097174895</v>
      </c>
      <c r="BJ47" s="121">
        <f t="shared" si="38"/>
        <v>35.561009811629816</v>
      </c>
      <c r="BK47" s="121">
        <f t="shared" si="39"/>
        <v>378.13849577721982</v>
      </c>
      <c r="BL47" s="121">
        <f t="shared" si="40"/>
        <v>222.72751186143384</v>
      </c>
      <c r="BM47" s="121">
        <f t="shared" si="41"/>
        <v>42.606858444406946</v>
      </c>
      <c r="BN47" s="121">
        <f t="shared" si="42"/>
        <v>14.663062665489848</v>
      </c>
      <c r="BO47" s="121">
        <f t="shared" si="43"/>
        <v>29.291559586919107</v>
      </c>
      <c r="BP47" s="121">
        <f t="shared" si="44"/>
        <v>32.859385327164574</v>
      </c>
      <c r="BQ47" s="121">
        <f t="shared" si="45"/>
        <v>143.39642037631941</v>
      </c>
      <c r="BR47" s="121">
        <f t="shared" si="46"/>
        <v>7.2712606786041798</v>
      </c>
      <c r="BS47" s="121">
        <f t="shared" si="47"/>
        <v>28.029292347563175</v>
      </c>
      <c r="BT47" s="121">
        <f t="shared" si="48"/>
        <v>60.110469932866735</v>
      </c>
      <c r="BU47" s="121">
        <f t="shared" si="49"/>
        <v>4.8930063179306851</v>
      </c>
      <c r="BV47" s="121">
        <f t="shared" si="50"/>
        <v>31.609151414309487</v>
      </c>
      <c r="BW47" s="121">
        <f t="shared" si="51"/>
        <v>1.3209931521236817</v>
      </c>
      <c r="BX47" s="122">
        <f t="shared" si="52"/>
        <v>2211.6424798932503</v>
      </c>
      <c r="BY47" s="125">
        <f t="shared" si="53"/>
        <v>0.22116424798932502</v>
      </c>
    </row>
    <row r="48" spans="1:77" x14ac:dyDescent="0.25">
      <c r="A48" s="104" t="s">
        <v>869</v>
      </c>
      <c r="B48" s="95" t="s">
        <v>744</v>
      </c>
      <c r="C48" s="96" t="s">
        <v>786</v>
      </c>
      <c r="D48" s="98">
        <v>47.174557999999998</v>
      </c>
      <c r="E48" s="98">
        <v>-120.43084399999999</v>
      </c>
      <c r="F48" s="97" t="s">
        <v>795</v>
      </c>
      <c r="G48" s="243" t="s">
        <v>784</v>
      </c>
      <c r="H48" s="71">
        <v>53.388245010000006</v>
      </c>
      <c r="I48" s="65">
        <v>14.08247291</v>
      </c>
      <c r="J48" s="65">
        <v>11.936489744999999</v>
      </c>
      <c r="K48" s="65">
        <v>8.9593306149999989</v>
      </c>
      <c r="L48" s="65">
        <v>5.3955355850000002</v>
      </c>
      <c r="M48" s="65">
        <v>2.8229923800000001</v>
      </c>
      <c r="N48" s="65">
        <v>1.078222185</v>
      </c>
      <c r="O48" s="66">
        <v>1.740603680275</v>
      </c>
      <c r="P48" s="66">
        <v>0.20085385</v>
      </c>
      <c r="Q48" s="66">
        <v>0.27399192999999999</v>
      </c>
      <c r="R48" s="65">
        <v>99.878737890275005</v>
      </c>
      <c r="S48" s="72">
        <v>0</v>
      </c>
      <c r="T48" s="71">
        <v>53.453063322297254</v>
      </c>
      <c r="U48" s="65">
        <v>14.099570346464283</v>
      </c>
      <c r="V48" s="65">
        <v>11.95098175761213</v>
      </c>
      <c r="W48" s="65">
        <v>8.970208078562786</v>
      </c>
      <c r="X48" s="65">
        <v>5.4020862687786861</v>
      </c>
      <c r="Y48" s="65">
        <v>2.826419756226084</v>
      </c>
      <c r="Z48" s="65">
        <v>1.0795312473656962</v>
      </c>
      <c r="AA48" s="65">
        <v>1.7427169355976404</v>
      </c>
      <c r="AB48" s="65">
        <v>0.20109770532007967</v>
      </c>
      <c r="AC48" s="65">
        <v>0.27432458177535507</v>
      </c>
      <c r="AD48" s="72">
        <v>100</v>
      </c>
      <c r="AE48" s="64"/>
      <c r="AF48" s="139">
        <v>18.645602460000003</v>
      </c>
      <c r="AG48" s="134">
        <v>46.735399999999998</v>
      </c>
      <c r="AH48" s="134">
        <v>37.07085</v>
      </c>
      <c r="AI48" s="134">
        <v>317.73170000000005</v>
      </c>
      <c r="AJ48" s="134">
        <v>436.839319295</v>
      </c>
      <c r="AK48" s="134">
        <v>24.547158420000002</v>
      </c>
      <c r="AL48" s="134">
        <v>307.76684999999998</v>
      </c>
      <c r="AM48" s="134">
        <v>152.48805876</v>
      </c>
      <c r="AN48" s="134">
        <v>32.336650000000006</v>
      </c>
      <c r="AO48" s="137">
        <v>10.279400000000001</v>
      </c>
      <c r="AP48" s="134">
        <v>21.002839219999998</v>
      </c>
      <c r="AQ48" s="134">
        <v>36.721699999999998</v>
      </c>
      <c r="AR48" s="134">
        <v>111.70615000000001</v>
      </c>
      <c r="AS48" s="134">
        <v>5.3730000000000002</v>
      </c>
      <c r="AT48" s="134">
        <v>17.637749999999997</v>
      </c>
      <c r="AU48" s="134">
        <v>41.058199999999999</v>
      </c>
      <c r="AV48" s="134">
        <v>3.2886000000000002</v>
      </c>
      <c r="AW48" s="134">
        <v>24.151599999999998</v>
      </c>
      <c r="AX48" s="134">
        <v>0.995</v>
      </c>
      <c r="AY48" s="134">
        <f t="shared" si="27"/>
        <v>1646.3758281549999</v>
      </c>
      <c r="AZ48" s="136">
        <f t="shared" si="28"/>
        <v>0.16463758281549998</v>
      </c>
      <c r="BA48" s="136">
        <f t="shared" si="29"/>
        <v>100.04337547309051</v>
      </c>
      <c r="BB48" s="136">
        <f t="shared" si="30"/>
        <v>100.08671912841223</v>
      </c>
      <c r="BC48" s="136">
        <f t="shared" si="31"/>
        <v>100.08671912841223</v>
      </c>
      <c r="BD48" s="140">
        <f t="shared" si="32"/>
        <v>101.41166949010723</v>
      </c>
      <c r="BE48" s="124">
        <f t="shared" si="33"/>
        <v>23.727013452335211</v>
      </c>
      <c r="BF48" s="121">
        <f t="shared" si="34"/>
        <v>68.307243987999072</v>
      </c>
      <c r="BG48" s="121">
        <f t="shared" si="35"/>
        <v>56.861320682445061</v>
      </c>
      <c r="BH48" s="121">
        <f t="shared" si="36"/>
        <v>467.42273686545497</v>
      </c>
      <c r="BI48" s="121">
        <f t="shared" si="37"/>
        <v>487.73075011428062</v>
      </c>
      <c r="BJ48" s="121">
        <f t="shared" si="38"/>
        <v>26.844774745728326</v>
      </c>
      <c r="BK48" s="121">
        <f t="shared" si="39"/>
        <v>363.96714217073725</v>
      </c>
      <c r="BL48" s="121">
        <f t="shared" si="40"/>
        <v>205.98090989264637</v>
      </c>
      <c r="BM48" s="121">
        <f t="shared" si="41"/>
        <v>41.065963311962214</v>
      </c>
      <c r="BN48" s="121">
        <f t="shared" si="42"/>
        <v>14.705120620842571</v>
      </c>
      <c r="BO48" s="121">
        <f t="shared" si="43"/>
        <v>28.232732238932876</v>
      </c>
      <c r="BP48" s="121">
        <f t="shared" si="44"/>
        <v>45.96771391118245</v>
      </c>
      <c r="BQ48" s="121">
        <f t="shared" si="45"/>
        <v>139.04741357656417</v>
      </c>
      <c r="BR48" s="121">
        <f t="shared" si="46"/>
        <v>5.7879235001689278</v>
      </c>
      <c r="BS48" s="121">
        <f t="shared" si="47"/>
        <v>20.685090004319338</v>
      </c>
      <c r="BT48" s="121">
        <f t="shared" si="48"/>
        <v>50.470914040851305</v>
      </c>
      <c r="BU48" s="121">
        <f t="shared" si="49"/>
        <v>3.7421257156155461</v>
      </c>
      <c r="BV48" s="121">
        <f t="shared" si="50"/>
        <v>28.1701690515807</v>
      </c>
      <c r="BW48" s="121">
        <f t="shared" si="51"/>
        <v>1.095323488635886</v>
      </c>
      <c r="BX48" s="122">
        <f t="shared" si="52"/>
        <v>2079.8123813722827</v>
      </c>
      <c r="BY48" s="125">
        <f t="shared" si="53"/>
        <v>0.20798123813722827</v>
      </c>
    </row>
    <row r="49" spans="1:77" x14ac:dyDescent="0.25">
      <c r="A49" s="104" t="s">
        <v>870</v>
      </c>
      <c r="B49" s="95" t="s">
        <v>745</v>
      </c>
      <c r="C49" s="96" t="s">
        <v>871</v>
      </c>
      <c r="D49" s="98">
        <v>47.191097999999997</v>
      </c>
      <c r="E49" s="98">
        <v>-120.404595</v>
      </c>
      <c r="F49" s="97" t="s">
        <v>807</v>
      </c>
      <c r="G49" s="243" t="s">
        <v>776</v>
      </c>
      <c r="H49" s="71">
        <v>54.187601494999996</v>
      </c>
      <c r="I49" s="65">
        <v>14.189357819999998</v>
      </c>
      <c r="J49" s="65">
        <v>11.340481095000001</v>
      </c>
      <c r="K49" s="65">
        <v>8.4655374399999985</v>
      </c>
      <c r="L49" s="65">
        <v>4.7401411649999998</v>
      </c>
      <c r="M49" s="65">
        <v>2.8933426799999999</v>
      </c>
      <c r="N49" s="65">
        <v>1.3035366800000001</v>
      </c>
      <c r="O49" s="66">
        <v>1.7407565378040002</v>
      </c>
      <c r="P49" s="66">
        <v>0.19805898999999999</v>
      </c>
      <c r="Q49" s="66">
        <v>0.32462700999999994</v>
      </c>
      <c r="R49" s="65">
        <v>99.383440912803991</v>
      </c>
      <c r="S49" s="72">
        <v>6.9415521310896316E-2</v>
      </c>
      <c r="T49" s="71">
        <v>54.52377277069985</v>
      </c>
      <c r="U49" s="65">
        <v>14.277386342911299</v>
      </c>
      <c r="V49" s="65">
        <v>11.410835639057613</v>
      </c>
      <c r="W49" s="65">
        <v>8.5180562901091381</v>
      </c>
      <c r="X49" s="65">
        <v>4.7695482481421179</v>
      </c>
      <c r="Y49" s="65">
        <v>2.9112925185781511</v>
      </c>
      <c r="Z49" s="65">
        <v>1.311623614585536</v>
      </c>
      <c r="AA49" s="65">
        <v>1.7515559149650362</v>
      </c>
      <c r="AB49" s="65">
        <v>0.19928771652590588</v>
      </c>
      <c r="AC49" s="65">
        <v>0.32664094442535735</v>
      </c>
      <c r="AD49" s="72">
        <v>100</v>
      </c>
      <c r="AE49" s="64"/>
      <c r="AF49" s="139">
        <v>12.870840940000001</v>
      </c>
      <c r="AG49" s="134">
        <v>35.617699999999999</v>
      </c>
      <c r="AH49" s="134">
        <v>35.267650000000003</v>
      </c>
      <c r="AI49" s="134">
        <v>306.35344999999995</v>
      </c>
      <c r="AJ49" s="134">
        <v>564.529948805</v>
      </c>
      <c r="AK49" s="134">
        <v>32.240477479999996</v>
      </c>
      <c r="AL49" s="134">
        <v>321.01089999999999</v>
      </c>
      <c r="AM49" s="134">
        <v>164.18675483999999</v>
      </c>
      <c r="AN49" s="134">
        <v>33.516849999999998</v>
      </c>
      <c r="AO49" s="137">
        <v>10.355149999999998</v>
      </c>
      <c r="AP49" s="134">
        <v>21.74677981</v>
      </c>
      <c r="AQ49" s="134">
        <v>25.712599999999998</v>
      </c>
      <c r="AR49" s="134">
        <v>117.85915</v>
      </c>
      <c r="AS49" s="134">
        <v>6.2536499999999986</v>
      </c>
      <c r="AT49" s="134">
        <v>20.810549999999999</v>
      </c>
      <c r="AU49" s="134">
        <v>45.923949999999991</v>
      </c>
      <c r="AV49" s="134">
        <v>3.3032999999999992</v>
      </c>
      <c r="AW49" s="134">
        <v>24.4</v>
      </c>
      <c r="AX49" s="134">
        <v>1.4</v>
      </c>
      <c r="AY49" s="134">
        <f t="shared" si="27"/>
        <v>1783.3597018750002</v>
      </c>
      <c r="AZ49" s="136">
        <f t="shared" si="28"/>
        <v>0.17833597018750003</v>
      </c>
      <c r="BA49" s="136">
        <f t="shared" si="29"/>
        <v>99.561776882991495</v>
      </c>
      <c r="BB49" s="136">
        <f t="shared" si="30"/>
        <v>99.606145230229089</v>
      </c>
      <c r="BC49" s="136">
        <f t="shared" si="31"/>
        <v>99.67556075153999</v>
      </c>
      <c r="BD49" s="140">
        <f t="shared" si="32"/>
        <v>100.934354153085</v>
      </c>
      <c r="BE49" s="124">
        <f t="shared" si="33"/>
        <v>16.37847941794243</v>
      </c>
      <c r="BF49" s="121">
        <f t="shared" si="34"/>
        <v>52.05790309254558</v>
      </c>
      <c r="BG49" s="121">
        <f t="shared" si="35"/>
        <v>54.095472760032038</v>
      </c>
      <c r="BH49" s="121">
        <f t="shared" si="36"/>
        <v>450.68391994621334</v>
      </c>
      <c r="BI49" s="121">
        <f t="shared" si="37"/>
        <v>630.29723569068517</v>
      </c>
      <c r="BJ49" s="121">
        <f t="shared" si="38"/>
        <v>35.258189189839705</v>
      </c>
      <c r="BK49" s="121">
        <f t="shared" si="39"/>
        <v>379.62964457886329</v>
      </c>
      <c r="BL49" s="121">
        <f t="shared" si="40"/>
        <v>221.7835116354396</v>
      </c>
      <c r="BM49" s="121">
        <f t="shared" si="41"/>
        <v>42.564759566391089</v>
      </c>
      <c r="BN49" s="121">
        <f t="shared" si="42"/>
        <v>14.813484230297286</v>
      </c>
      <c r="BO49" s="121">
        <f t="shared" si="43"/>
        <v>29.232762532891567</v>
      </c>
      <c r="BP49" s="121">
        <f t="shared" si="44"/>
        <v>32.186675472885781</v>
      </c>
      <c r="BQ49" s="121">
        <f t="shared" si="45"/>
        <v>146.70642550864309</v>
      </c>
      <c r="BR49" s="121">
        <f t="shared" si="46"/>
        <v>6.736580643370818</v>
      </c>
      <c r="BS49" s="121">
        <f t="shared" si="47"/>
        <v>24.406066521488732</v>
      </c>
      <c r="BT49" s="121">
        <f t="shared" si="48"/>
        <v>56.452151649764303</v>
      </c>
      <c r="BU49" s="121">
        <f t="shared" si="49"/>
        <v>3.758852969772192</v>
      </c>
      <c r="BV49" s="121">
        <f t="shared" si="50"/>
        <v>28.45990016638935</v>
      </c>
      <c r="BW49" s="121">
        <f t="shared" si="51"/>
        <v>1.5411586774776287</v>
      </c>
      <c r="BX49" s="122">
        <f t="shared" si="52"/>
        <v>2227.0431742509327</v>
      </c>
      <c r="BY49" s="125">
        <f t="shared" si="53"/>
        <v>0.22270431742509328</v>
      </c>
    </row>
    <row r="50" spans="1:77" x14ac:dyDescent="0.25">
      <c r="A50" s="104" t="s">
        <v>874</v>
      </c>
      <c r="B50" s="95" t="s">
        <v>746</v>
      </c>
      <c r="C50" s="96" t="s">
        <v>872</v>
      </c>
      <c r="D50" s="98">
        <v>47.184780000000003</v>
      </c>
      <c r="E50" s="98">
        <v>-120.395011</v>
      </c>
      <c r="F50" s="97" t="s">
        <v>625</v>
      </c>
      <c r="G50" s="243" t="s">
        <v>776</v>
      </c>
      <c r="H50" s="71">
        <v>53.613900000000001</v>
      </c>
      <c r="I50" s="65">
        <v>13.81781</v>
      </c>
      <c r="J50" s="65">
        <v>12.413955</v>
      </c>
      <c r="K50" s="65">
        <v>8.5230300000000003</v>
      </c>
      <c r="L50" s="65">
        <v>4.7804700000000002</v>
      </c>
      <c r="M50" s="65">
        <v>2.8974500000000001</v>
      </c>
      <c r="N50" s="65">
        <v>1.142425</v>
      </c>
      <c r="O50" s="66">
        <v>1.8973790930000001</v>
      </c>
      <c r="P50" s="66">
        <v>0.20834000000000003</v>
      </c>
      <c r="Q50" s="66">
        <v>0.28886499999999998</v>
      </c>
      <c r="R50" s="65">
        <v>99.583624093000012</v>
      </c>
      <c r="S50" s="72">
        <v>0</v>
      </c>
      <c r="T50" s="71">
        <v>53.83806874705683</v>
      </c>
      <c r="U50" s="65">
        <v>13.87558459119313</v>
      </c>
      <c r="V50" s="65">
        <v>12.465859836961496</v>
      </c>
      <c r="W50" s="65">
        <v>8.558666224117772</v>
      </c>
      <c r="X50" s="65">
        <v>4.8004579503308431</v>
      </c>
      <c r="Y50" s="65">
        <v>2.9095647265197986</v>
      </c>
      <c r="Z50" s="65">
        <v>1.1472016713642621</v>
      </c>
      <c r="AA50" s="65">
        <v>1.9053123545976387</v>
      </c>
      <c r="AB50" s="65">
        <v>0.20921110463446649</v>
      </c>
      <c r="AC50" s="65">
        <v>0.29007279322374557</v>
      </c>
      <c r="AD50" s="72">
        <v>100</v>
      </c>
      <c r="AE50" s="64"/>
      <c r="AF50" s="139">
        <v>11.141269999999999</v>
      </c>
      <c r="AG50" s="134">
        <v>17.850000000000001</v>
      </c>
      <c r="AH50" s="134">
        <v>37.85</v>
      </c>
      <c r="AI50" s="134">
        <v>337.70000000000005</v>
      </c>
      <c r="AJ50" s="134">
        <v>456.65644000000009</v>
      </c>
      <c r="AK50" s="134">
        <v>28.553239999999999</v>
      </c>
      <c r="AL50" s="134">
        <v>318.3</v>
      </c>
      <c r="AM50" s="134">
        <v>159.36936</v>
      </c>
      <c r="AN50" s="134">
        <v>33.049999999999997</v>
      </c>
      <c r="AO50" s="137">
        <v>10.8</v>
      </c>
      <c r="AP50" s="134">
        <v>22.504350000000002</v>
      </c>
      <c r="AQ50" s="134">
        <v>26.950000000000003</v>
      </c>
      <c r="AR50" s="134">
        <v>116.5</v>
      </c>
      <c r="AS50" s="134">
        <v>5.6</v>
      </c>
      <c r="AT50" s="134">
        <v>19</v>
      </c>
      <c r="AU50" s="134">
        <v>40.349999999999994</v>
      </c>
      <c r="AV50" s="134">
        <v>3.6999999999999997</v>
      </c>
      <c r="AW50" s="134">
        <v>22.200000000000003</v>
      </c>
      <c r="AX50" s="134">
        <v>2.4</v>
      </c>
      <c r="AY50" s="134">
        <f t="shared" si="27"/>
        <v>1670.4746599999999</v>
      </c>
      <c r="AZ50" s="136">
        <f t="shared" si="28"/>
        <v>0.16704746599999998</v>
      </c>
      <c r="BA50" s="136">
        <f t="shared" si="29"/>
        <v>99.750671559000011</v>
      </c>
      <c r="BB50" s="136">
        <f t="shared" si="30"/>
        <v>99.794122955803999</v>
      </c>
      <c r="BC50" s="136">
        <f t="shared" si="31"/>
        <v>99.794122955803999</v>
      </c>
      <c r="BD50" s="140">
        <f t="shared" si="32"/>
        <v>101.172071960804</v>
      </c>
      <c r="BE50" s="124">
        <f t="shared" si="33"/>
        <v>14.17755547095895</v>
      </c>
      <c r="BF50" s="121">
        <f t="shared" si="34"/>
        <v>26.089095315024235</v>
      </c>
      <c r="BG50" s="121">
        <f t="shared" si="35"/>
        <v>58.056424059079994</v>
      </c>
      <c r="BH50" s="121">
        <f t="shared" si="36"/>
        <v>496.79858270189641</v>
      </c>
      <c r="BI50" s="121">
        <f t="shared" si="37"/>
        <v>509.85654950924726</v>
      </c>
      <c r="BJ50" s="121">
        <f t="shared" si="38"/>
        <v>31.225825936585935</v>
      </c>
      <c r="BK50" s="121">
        <f t="shared" si="39"/>
        <v>376.42371604656472</v>
      </c>
      <c r="BL50" s="121">
        <f t="shared" si="40"/>
        <v>215.27617341811009</v>
      </c>
      <c r="BM50" s="121">
        <f t="shared" si="41"/>
        <v>41.97188290872279</v>
      </c>
      <c r="BN50" s="121">
        <f t="shared" si="42"/>
        <v>15.449861149979549</v>
      </c>
      <c r="BO50" s="121">
        <f t="shared" si="43"/>
        <v>30.25111419965577</v>
      </c>
      <c r="BP50" s="121">
        <f t="shared" si="44"/>
        <v>33.735635602555632</v>
      </c>
      <c r="BQ50" s="121">
        <f t="shared" si="45"/>
        <v>145.01460914792716</v>
      </c>
      <c r="BR50" s="121">
        <f t="shared" si="46"/>
        <v>6.0324533037308745</v>
      </c>
      <c r="BS50" s="121">
        <f t="shared" si="47"/>
        <v>22.282701029443526</v>
      </c>
      <c r="BT50" s="121">
        <f t="shared" si="48"/>
        <v>49.60035709184401</v>
      </c>
      <c r="BU50" s="121">
        <f t="shared" si="49"/>
        <v>4.210261250312449</v>
      </c>
      <c r="BV50" s="121">
        <f t="shared" si="50"/>
        <v>25.89384359400999</v>
      </c>
      <c r="BW50" s="121">
        <f t="shared" si="51"/>
        <v>2.6419863042473635</v>
      </c>
      <c r="BX50" s="122">
        <f t="shared" si="52"/>
        <v>2104.9886280398973</v>
      </c>
      <c r="BY50" s="125">
        <f t="shared" si="53"/>
        <v>0.21049886280398974</v>
      </c>
    </row>
    <row r="51" spans="1:77" x14ac:dyDescent="0.25">
      <c r="A51" s="104" t="s">
        <v>875</v>
      </c>
      <c r="B51" s="95" t="s">
        <v>747</v>
      </c>
      <c r="C51" s="96" t="s">
        <v>865</v>
      </c>
      <c r="D51" s="98">
        <v>47.129404000000001</v>
      </c>
      <c r="E51" s="98">
        <v>-120.379947</v>
      </c>
      <c r="F51" s="97" t="s">
        <v>625</v>
      </c>
      <c r="G51" s="243" t="s">
        <v>776</v>
      </c>
      <c r="H51" s="71">
        <v>53.396506719999998</v>
      </c>
      <c r="I51" s="65">
        <v>13.8770872</v>
      </c>
      <c r="J51" s="65">
        <v>12.27148656</v>
      </c>
      <c r="K51" s="65">
        <v>8.6377548399999995</v>
      </c>
      <c r="L51" s="65">
        <v>4.2929968199999999</v>
      </c>
      <c r="M51" s="65">
        <v>2.8078544599999997</v>
      </c>
      <c r="N51" s="65">
        <v>1.10579856</v>
      </c>
      <c r="O51" s="66">
        <v>1.8819637033200003</v>
      </c>
      <c r="P51" s="66">
        <v>0.20173762000000001</v>
      </c>
      <c r="Q51" s="66">
        <v>0.28494748000000003</v>
      </c>
      <c r="R51" s="65">
        <v>98.758133963320006</v>
      </c>
      <c r="S51" s="72">
        <v>1.0236447520181178</v>
      </c>
      <c r="T51" s="71">
        <v>54.067958331241982</v>
      </c>
      <c r="U51" s="65">
        <v>14.051589112805759</v>
      </c>
      <c r="V51" s="65">
        <v>12.425798329237146</v>
      </c>
      <c r="W51" s="65">
        <v>8.7463730766806194</v>
      </c>
      <c r="X51" s="65">
        <v>4.3469804943808192</v>
      </c>
      <c r="Y51" s="65">
        <v>2.8431627323404789</v>
      </c>
      <c r="Z51" s="65">
        <v>1.1197037809672541</v>
      </c>
      <c r="AA51" s="65">
        <v>1.9056290634440147</v>
      </c>
      <c r="AB51" s="65">
        <v>0.20427443482774582</v>
      </c>
      <c r="AC51" s="65">
        <v>0.28853064407417123</v>
      </c>
      <c r="AD51" s="72">
        <v>100</v>
      </c>
      <c r="AE51" s="64"/>
      <c r="AF51" s="139">
        <v>9.9070666799999998</v>
      </c>
      <c r="AG51" s="134">
        <v>18.137799999999999</v>
      </c>
      <c r="AH51" s="134">
        <v>37.376400000000004</v>
      </c>
      <c r="AI51" s="134">
        <v>335.66559999999998</v>
      </c>
      <c r="AJ51" s="134">
        <v>456.57995796000006</v>
      </c>
      <c r="AK51" s="134">
        <v>27.239690399999997</v>
      </c>
      <c r="AL51" s="134">
        <v>324.49439999999998</v>
      </c>
      <c r="AM51" s="134">
        <v>157.23363839999999</v>
      </c>
      <c r="AN51" s="134">
        <v>32.814800000000005</v>
      </c>
      <c r="AO51" s="137">
        <v>10.3</v>
      </c>
      <c r="AP51" s="134">
        <v>21.889889600000004</v>
      </c>
      <c r="AQ51" s="134">
        <v>26.000800000000002</v>
      </c>
      <c r="AR51" s="134">
        <v>115.8326</v>
      </c>
      <c r="AS51" s="134">
        <v>5.2603999999999997</v>
      </c>
      <c r="AT51" s="134">
        <v>19.9908</v>
      </c>
      <c r="AU51" s="134">
        <v>40.178800000000003</v>
      </c>
      <c r="AV51" s="134">
        <v>3.3131999999999997</v>
      </c>
      <c r="AW51" s="134">
        <v>22.893799999999999</v>
      </c>
      <c r="AX51" s="134">
        <v>1.0508000000000002</v>
      </c>
      <c r="AY51" s="134">
        <f t="shared" si="27"/>
        <v>1666.16044304</v>
      </c>
      <c r="AZ51" s="136">
        <f t="shared" si="28"/>
        <v>0.16661604430400001</v>
      </c>
      <c r="BA51" s="136">
        <f t="shared" si="29"/>
        <v>98.924750007624013</v>
      </c>
      <c r="BB51" s="136">
        <f t="shared" si="30"/>
        <v>98.967998845463185</v>
      </c>
      <c r="BC51" s="136">
        <f t="shared" si="31"/>
        <v>99.9916435974813</v>
      </c>
      <c r="BD51" s="140">
        <f t="shared" si="32"/>
        <v>101.3537786056413</v>
      </c>
      <c r="BE51" s="124">
        <f t="shared" si="33"/>
        <v>12.606999687664793</v>
      </c>
      <c r="BF51" s="121">
        <f t="shared" si="34"/>
        <v>26.509736302792522</v>
      </c>
      <c r="BG51" s="121">
        <f t="shared" si="35"/>
        <v>57.329990177062022</v>
      </c>
      <c r="BH51" s="121">
        <f t="shared" si="36"/>
        <v>493.80572798869309</v>
      </c>
      <c r="BI51" s="121">
        <f t="shared" si="37"/>
        <v>509.77115737284413</v>
      </c>
      <c r="BJ51" s="121">
        <f t="shared" si="38"/>
        <v>29.789327971077569</v>
      </c>
      <c r="BK51" s="121">
        <f t="shared" si="39"/>
        <v>383.7492550559233</v>
      </c>
      <c r="BL51" s="121">
        <f t="shared" si="40"/>
        <v>212.39124011892127</v>
      </c>
      <c r="BM51" s="121">
        <f t="shared" si="41"/>
        <v>41.673190416736972</v>
      </c>
      <c r="BN51" s="121">
        <f t="shared" si="42"/>
        <v>14.734589800443459</v>
      </c>
      <c r="BO51" s="121">
        <f t="shared" si="43"/>
        <v>29.425135589672983</v>
      </c>
      <c r="BP51" s="121">
        <f t="shared" si="44"/>
        <v>32.547440229125357</v>
      </c>
      <c r="BQ51" s="121">
        <f t="shared" si="45"/>
        <v>144.18385592779561</v>
      </c>
      <c r="BR51" s="121">
        <f t="shared" si="46"/>
        <v>5.6666280998117671</v>
      </c>
      <c r="BS51" s="121">
        <f t="shared" si="47"/>
        <v>23.444685249442085</v>
      </c>
      <c r="BT51" s="121">
        <f t="shared" si="48"/>
        <v>49.389908984430797</v>
      </c>
      <c r="BU51" s="121">
        <f t="shared" si="49"/>
        <v>3.7701182633878934</v>
      </c>
      <c r="BV51" s="121">
        <f t="shared" si="50"/>
        <v>26.703084525790349</v>
      </c>
      <c r="BW51" s="121">
        <f t="shared" si="51"/>
        <v>1.1567496702096376</v>
      </c>
      <c r="BX51" s="122">
        <f t="shared" si="52"/>
        <v>2098.6488214318256</v>
      </c>
      <c r="BY51" s="125">
        <f t="shared" si="53"/>
        <v>0.20986488214318255</v>
      </c>
    </row>
    <row r="52" spans="1:77" x14ac:dyDescent="0.25">
      <c r="A52" s="104" t="s">
        <v>879</v>
      </c>
      <c r="B52" s="95" t="s">
        <v>748</v>
      </c>
      <c r="C52" s="96" t="s">
        <v>878</v>
      </c>
      <c r="D52" s="98">
        <v>47.140884</v>
      </c>
      <c r="E52" s="98">
        <v>-120.385087</v>
      </c>
      <c r="F52" s="97" t="s">
        <v>801</v>
      </c>
      <c r="G52" s="243" t="s">
        <v>776</v>
      </c>
      <c r="H52" s="71">
        <v>53.594124999999998</v>
      </c>
      <c r="I52" s="65">
        <v>14.087845</v>
      </c>
      <c r="J52" s="65">
        <v>11.740135</v>
      </c>
      <c r="K52" s="65">
        <v>8.7638350000000003</v>
      </c>
      <c r="L52" s="65">
        <v>4.9682849999999998</v>
      </c>
      <c r="M52" s="65">
        <v>2.7888000000000002</v>
      </c>
      <c r="N52" s="65">
        <v>1.1344699999999999</v>
      </c>
      <c r="O52" s="66">
        <v>1.7836754645000001</v>
      </c>
      <c r="P52" s="66">
        <v>0.201185</v>
      </c>
      <c r="Q52" s="66">
        <v>0.316855</v>
      </c>
      <c r="R52" s="65">
        <v>99.379210464499977</v>
      </c>
      <c r="S52" s="72">
        <v>0.25396825396856387</v>
      </c>
      <c r="T52" s="71">
        <v>53.928910030075926</v>
      </c>
      <c r="U52" s="65">
        <v>14.175847175836065</v>
      </c>
      <c r="V52" s="65">
        <v>11.813471796693117</v>
      </c>
      <c r="W52" s="65">
        <v>8.8185798207066632</v>
      </c>
      <c r="X52" s="65">
        <v>4.9993202570015987</v>
      </c>
      <c r="Y52" s="65">
        <v>2.8062207246013582</v>
      </c>
      <c r="Z52" s="65">
        <v>1.1415566643138635</v>
      </c>
      <c r="AA52" s="65">
        <v>1.7948175037445693</v>
      </c>
      <c r="AB52" s="65">
        <v>0.20244173711952246</v>
      </c>
      <c r="AC52" s="65">
        <v>0.31883428990733054</v>
      </c>
      <c r="AD52" s="72">
        <v>100</v>
      </c>
      <c r="AE52" s="64"/>
      <c r="AF52" s="139">
        <v>15.265860000000002</v>
      </c>
      <c r="AG52" s="134">
        <v>41.099999999999994</v>
      </c>
      <c r="AH52" s="134">
        <v>36.1</v>
      </c>
      <c r="AI52" s="134">
        <v>308.29999999999995</v>
      </c>
      <c r="AJ52" s="134">
        <v>480.13603000000001</v>
      </c>
      <c r="AK52" s="134">
        <v>26.59564</v>
      </c>
      <c r="AL52" s="134">
        <v>314.64999999999998</v>
      </c>
      <c r="AM52" s="134">
        <v>158.27652</v>
      </c>
      <c r="AN52" s="134">
        <v>33.65</v>
      </c>
      <c r="AO52" s="137">
        <v>10.350000000000001</v>
      </c>
      <c r="AP52" s="134">
        <v>21.296330000000001</v>
      </c>
      <c r="AQ52" s="134">
        <v>32.700000000000003</v>
      </c>
      <c r="AR52" s="134">
        <v>115.5</v>
      </c>
      <c r="AS52" s="134">
        <v>5.7</v>
      </c>
      <c r="AT52" s="134">
        <v>18.5</v>
      </c>
      <c r="AU52" s="134">
        <v>40.9</v>
      </c>
      <c r="AV52" s="134">
        <v>3.5</v>
      </c>
      <c r="AW52" s="134">
        <v>23.5</v>
      </c>
      <c r="AX52" s="134">
        <v>0.9</v>
      </c>
      <c r="AY52" s="134">
        <f t="shared" si="27"/>
        <v>1686.9203800000003</v>
      </c>
      <c r="AZ52" s="136">
        <f t="shared" si="28"/>
        <v>0.16869203800000002</v>
      </c>
      <c r="BA52" s="136">
        <f t="shared" si="29"/>
        <v>99.54790250249998</v>
      </c>
      <c r="BB52" s="136">
        <f t="shared" si="30"/>
        <v>99.591295189338481</v>
      </c>
      <c r="BC52" s="136">
        <f t="shared" si="31"/>
        <v>99.845263443307047</v>
      </c>
      <c r="BD52" s="140">
        <f t="shared" si="32"/>
        <v>101.14841842830705</v>
      </c>
      <c r="BE52" s="124">
        <f t="shared" si="33"/>
        <v>19.426203382728669</v>
      </c>
      <c r="BF52" s="121">
        <f t="shared" si="34"/>
        <v>60.070690053081002</v>
      </c>
      <c r="BG52" s="121">
        <f t="shared" si="35"/>
        <v>55.372177239967975</v>
      </c>
      <c r="BH52" s="121">
        <f t="shared" si="36"/>
        <v>453.54753641396098</v>
      </c>
      <c r="BI52" s="121">
        <f t="shared" si="37"/>
        <v>536.07149293869236</v>
      </c>
      <c r="BJ52" s="121">
        <f t="shared" si="38"/>
        <v>29.084994393354393</v>
      </c>
      <c r="BK52" s="121">
        <f t="shared" si="39"/>
        <v>372.10720155215705</v>
      </c>
      <c r="BL52" s="121">
        <f t="shared" si="40"/>
        <v>213.79996485858365</v>
      </c>
      <c r="BM52" s="121">
        <f t="shared" si="41"/>
        <v>42.733853551543781</v>
      </c>
      <c r="BN52" s="121">
        <f t="shared" si="42"/>
        <v>14.806116935397069</v>
      </c>
      <c r="BO52" s="121">
        <f t="shared" si="43"/>
        <v>28.627252547332191</v>
      </c>
      <c r="BP52" s="121">
        <f t="shared" si="44"/>
        <v>40.9334057218393</v>
      </c>
      <c r="BQ52" s="121">
        <f t="shared" si="45"/>
        <v>143.76984855438272</v>
      </c>
      <c r="BR52" s="121">
        <f t="shared" si="46"/>
        <v>6.1401756841546407</v>
      </c>
      <c r="BS52" s="121">
        <f t="shared" si="47"/>
        <v>21.696314160247642</v>
      </c>
      <c r="BT52" s="121">
        <f t="shared" si="48"/>
        <v>50.276446221968285</v>
      </c>
      <c r="BU52" s="121">
        <f t="shared" si="49"/>
        <v>3.9826795611063708</v>
      </c>
      <c r="BV52" s="121">
        <f t="shared" si="50"/>
        <v>27.410149750415975</v>
      </c>
      <c r="BW52" s="121">
        <f t="shared" si="51"/>
        <v>0.9907448640927613</v>
      </c>
      <c r="BX52" s="122">
        <f t="shared" si="52"/>
        <v>2120.8472483850069</v>
      </c>
      <c r="BY52" s="125">
        <f t="shared" si="53"/>
        <v>0.21208472483850069</v>
      </c>
    </row>
    <row r="53" spans="1:77" x14ac:dyDescent="0.25">
      <c r="A53" s="104" t="s">
        <v>881</v>
      </c>
      <c r="B53" s="95" t="s">
        <v>749</v>
      </c>
      <c r="C53" s="96" t="s">
        <v>872</v>
      </c>
      <c r="D53" s="98">
        <v>47.184621999999997</v>
      </c>
      <c r="E53" s="98">
        <v>-120.391457</v>
      </c>
      <c r="F53" s="97" t="s">
        <v>795</v>
      </c>
      <c r="G53" s="243" t="s">
        <v>776</v>
      </c>
      <c r="H53" s="71">
        <v>53.395582250000004</v>
      </c>
      <c r="I53" s="65">
        <v>14.179432479999999</v>
      </c>
      <c r="J53" s="65">
        <v>11.327985869999999</v>
      </c>
      <c r="K53" s="65">
        <v>9.0044001599999994</v>
      </c>
      <c r="L53" s="65">
        <v>5.2338021250000004</v>
      </c>
      <c r="M53" s="65">
        <v>2.7932359299999998</v>
      </c>
      <c r="N53" s="65">
        <v>1.059729615</v>
      </c>
      <c r="O53" s="66">
        <v>1.7309953327195002</v>
      </c>
      <c r="P53" s="66">
        <v>0.19737625</v>
      </c>
      <c r="Q53" s="66">
        <v>0.26489721499999996</v>
      </c>
      <c r="R53" s="65">
        <v>99.187437227719499</v>
      </c>
      <c r="S53" s="72">
        <v>0.25842696629233075</v>
      </c>
      <c r="T53" s="71">
        <v>53.833009242301266</v>
      </c>
      <c r="U53" s="65">
        <v>14.295593147997307</v>
      </c>
      <c r="V53" s="65">
        <v>11.42078693291837</v>
      </c>
      <c r="W53" s="65">
        <v>9.0781659569721977</v>
      </c>
      <c r="X53" s="65">
        <v>5.2766784496951713</v>
      </c>
      <c r="Y53" s="65">
        <v>2.8161186618695959</v>
      </c>
      <c r="Z53" s="65">
        <v>1.0684111260653095</v>
      </c>
      <c r="AA53" s="65">
        <v>1.7451759830686968</v>
      </c>
      <c r="AB53" s="65">
        <v>0.19899319461884443</v>
      </c>
      <c r="AC53" s="65">
        <v>0.26706730449324506</v>
      </c>
      <c r="AD53" s="72">
        <v>100</v>
      </c>
      <c r="AE53" s="64"/>
      <c r="AF53" s="139">
        <v>20.998298890000001</v>
      </c>
      <c r="AG53" s="134">
        <v>47.026449999999997</v>
      </c>
      <c r="AH53" s="134">
        <v>36.5319</v>
      </c>
      <c r="AI53" s="134">
        <v>319.09055000000001</v>
      </c>
      <c r="AJ53" s="134">
        <v>444.84194622000007</v>
      </c>
      <c r="AK53" s="134">
        <v>25.065335140000002</v>
      </c>
      <c r="AL53" s="134">
        <v>306.5967</v>
      </c>
      <c r="AM53" s="134">
        <v>150.13543443999998</v>
      </c>
      <c r="AN53" s="134">
        <v>32.88355</v>
      </c>
      <c r="AO53" s="137">
        <v>9.8450999999999986</v>
      </c>
      <c r="AP53" s="134">
        <v>21.5597651</v>
      </c>
      <c r="AQ53" s="134">
        <v>36.881549999999997</v>
      </c>
      <c r="AR53" s="134">
        <v>110.19460000000001</v>
      </c>
      <c r="AS53" s="134">
        <v>5.1999999999999993</v>
      </c>
      <c r="AT53" s="134">
        <v>18.541</v>
      </c>
      <c r="AU53" s="134">
        <v>40.5</v>
      </c>
      <c r="AV53" s="134">
        <v>2.5973999999999995</v>
      </c>
      <c r="AW53" s="134">
        <v>22.5</v>
      </c>
      <c r="AX53" s="134">
        <v>0.999</v>
      </c>
      <c r="AY53" s="134">
        <f t="shared" si="27"/>
        <v>1651.9885797900004</v>
      </c>
      <c r="AZ53" s="136">
        <f t="shared" si="28"/>
        <v>0.16519885797900002</v>
      </c>
      <c r="BA53" s="136">
        <f t="shared" si="29"/>
        <v>99.352636085698492</v>
      </c>
      <c r="BB53" s="136">
        <f t="shared" si="30"/>
        <v>99.396033485633481</v>
      </c>
      <c r="BC53" s="136">
        <f t="shared" si="31"/>
        <v>99.654460451925814</v>
      </c>
      <c r="BD53" s="140">
        <f t="shared" si="32"/>
        <v>100.91186688349582</v>
      </c>
      <c r="BE53" s="124">
        <f t="shared" si="33"/>
        <v>26.720880771110547</v>
      </c>
      <c r="BF53" s="121">
        <f t="shared" si="34"/>
        <v>68.732635091160859</v>
      </c>
      <c r="BG53" s="121">
        <f t="shared" si="35"/>
        <v>56.034649354924817</v>
      </c>
      <c r="BH53" s="121">
        <f t="shared" si="36"/>
        <v>469.42177374465086</v>
      </c>
      <c r="BI53" s="121">
        <f t="shared" si="37"/>
        <v>496.66567666648325</v>
      </c>
      <c r="BJ53" s="121">
        <f t="shared" si="38"/>
        <v>27.411452855221718</v>
      </c>
      <c r="BK53" s="121">
        <f t="shared" si="39"/>
        <v>362.58331492809862</v>
      </c>
      <c r="BL53" s="121">
        <f t="shared" si="40"/>
        <v>202.80298434221442</v>
      </c>
      <c r="BM53" s="121">
        <f t="shared" si="41"/>
        <v>41.760499552893535</v>
      </c>
      <c r="BN53" s="121">
        <f t="shared" si="42"/>
        <v>14.083835926635521</v>
      </c>
      <c r="BO53" s="121">
        <f t="shared" si="43"/>
        <v>28.981370986402755</v>
      </c>
      <c r="BP53" s="121">
        <f t="shared" si="44"/>
        <v>46.167811920498529</v>
      </c>
      <c r="BQ53" s="121">
        <f t="shared" si="45"/>
        <v>137.16589570139209</v>
      </c>
      <c r="BR53" s="121">
        <f t="shared" si="46"/>
        <v>5.6015637820358117</v>
      </c>
      <c r="BS53" s="121">
        <f t="shared" si="47"/>
        <v>21.744397883521707</v>
      </c>
      <c r="BT53" s="121">
        <f t="shared" si="48"/>
        <v>49.784745036423367</v>
      </c>
      <c r="BU53" s="121">
        <f t="shared" si="49"/>
        <v>2.9556033977193388</v>
      </c>
      <c r="BV53" s="121">
        <f t="shared" si="50"/>
        <v>26.243760399334445</v>
      </c>
      <c r="BW53" s="121">
        <f t="shared" si="51"/>
        <v>1.0997267991429651</v>
      </c>
      <c r="BX53" s="122">
        <f t="shared" si="52"/>
        <v>2085.9625791398648</v>
      </c>
      <c r="BY53" s="125">
        <f t="shared" si="53"/>
        <v>0.20859625791398648</v>
      </c>
    </row>
    <row r="54" spans="1:77" x14ac:dyDescent="0.25">
      <c r="A54" s="104" t="s">
        <v>883</v>
      </c>
      <c r="B54" s="95" t="s">
        <v>750</v>
      </c>
      <c r="C54" s="96" t="s">
        <v>882</v>
      </c>
      <c r="D54" s="98">
        <v>47.147407000000001</v>
      </c>
      <c r="E54" s="98">
        <v>-120.391993</v>
      </c>
      <c r="F54" s="97" t="s">
        <v>790</v>
      </c>
      <c r="G54" s="243" t="s">
        <v>778</v>
      </c>
      <c r="H54" s="71">
        <v>54.948115479999998</v>
      </c>
      <c r="I54" s="65">
        <v>13.88799199</v>
      </c>
      <c r="J54" s="65">
        <v>11.06974752</v>
      </c>
      <c r="K54" s="65">
        <v>7.7272553200000003</v>
      </c>
      <c r="L54" s="65">
        <v>4.1097326499999998</v>
      </c>
      <c r="M54" s="65">
        <v>2.97733705</v>
      </c>
      <c r="N54" s="65">
        <v>1.60295956</v>
      </c>
      <c r="O54" s="66">
        <v>1.8206655451020002</v>
      </c>
      <c r="P54" s="66">
        <v>0.18401585000000001</v>
      </c>
      <c r="Q54" s="66">
        <v>0.30245728999999999</v>
      </c>
      <c r="R54" s="65">
        <v>98.630278255101999</v>
      </c>
      <c r="S54" s="72">
        <v>0.81240768094555327</v>
      </c>
      <c r="T54" s="71">
        <v>55.711203954914943</v>
      </c>
      <c r="U54" s="65">
        <v>14.080860599500127</v>
      </c>
      <c r="V54" s="65">
        <v>11.223477937848541</v>
      </c>
      <c r="W54" s="65">
        <v>7.8345670890371641</v>
      </c>
      <c r="X54" s="65">
        <v>4.1668063019860835</v>
      </c>
      <c r="Y54" s="65">
        <v>3.0186846297840457</v>
      </c>
      <c r="Z54" s="65">
        <v>1.6252205594047191</v>
      </c>
      <c r="AA54" s="65">
        <v>1.845949922591666</v>
      </c>
      <c r="AB54" s="65">
        <v>0.18657135846666958</v>
      </c>
      <c r="AC54" s="65">
        <v>0.30665764646603777</v>
      </c>
      <c r="AD54" s="72">
        <v>100</v>
      </c>
      <c r="AE54" s="64"/>
      <c r="AF54" s="139">
        <v>16.55448668</v>
      </c>
      <c r="AG54" s="134">
        <v>12.238800000000001</v>
      </c>
      <c r="AH54" s="134">
        <v>33.0169</v>
      </c>
      <c r="AI54" s="134">
        <v>322.62669999999997</v>
      </c>
      <c r="AJ54" s="134">
        <v>597.28372917999991</v>
      </c>
      <c r="AK54" s="134">
        <v>42.554582480000001</v>
      </c>
      <c r="AL54" s="134">
        <v>323.57600000000002</v>
      </c>
      <c r="AM54" s="134">
        <v>164.56513767999996</v>
      </c>
      <c r="AN54" s="134">
        <v>32.467299999999994</v>
      </c>
      <c r="AO54" s="137">
        <v>10.3393</v>
      </c>
      <c r="AP54" s="134">
        <v>21.713160559999999</v>
      </c>
      <c r="AQ54" s="134">
        <v>30.369999999999997</v>
      </c>
      <c r="AR54" s="134">
        <v>116.1335</v>
      </c>
      <c r="AS54" s="134">
        <v>7.3851999999999993</v>
      </c>
      <c r="AT54" s="134">
        <v>20.758399999999998</v>
      </c>
      <c r="AU54" s="134">
        <v>48.8</v>
      </c>
      <c r="AV54" s="134">
        <v>5.5888</v>
      </c>
      <c r="AW54" s="134">
        <v>24.976600000000001</v>
      </c>
      <c r="AX54" s="134">
        <v>1.8</v>
      </c>
      <c r="AY54" s="134">
        <f t="shared" si="27"/>
        <v>1832.7485965799995</v>
      </c>
      <c r="AZ54" s="136">
        <f t="shared" si="28"/>
        <v>0.18327485965799994</v>
      </c>
      <c r="BA54" s="136">
        <f t="shared" si="29"/>
        <v>98.813553114759998</v>
      </c>
      <c r="BB54" s="136">
        <f t="shared" si="30"/>
        <v>98.858291264298401</v>
      </c>
      <c r="BC54" s="136">
        <f t="shared" si="31"/>
        <v>99.670698945243956</v>
      </c>
      <c r="BD54" s="140">
        <f t="shared" si="32"/>
        <v>100.89944091996395</v>
      </c>
      <c r="BE54" s="124">
        <f t="shared" si="33"/>
        <v>21.066014305276784</v>
      </c>
      <c r="BF54" s="121">
        <f t="shared" si="34"/>
        <v>17.887911470113089</v>
      </c>
      <c r="BG54" s="121">
        <f t="shared" si="35"/>
        <v>50.643147886822675</v>
      </c>
      <c r="BH54" s="121">
        <f t="shared" si="36"/>
        <v>474.62388895999374</v>
      </c>
      <c r="BI54" s="121">
        <f t="shared" si="37"/>
        <v>666.86680524582198</v>
      </c>
      <c r="BJ54" s="121">
        <f t="shared" si="38"/>
        <v>46.537695383240901</v>
      </c>
      <c r="BK54" s="121">
        <f t="shared" si="39"/>
        <v>382.6631490527277</v>
      </c>
      <c r="BL54" s="121">
        <f t="shared" si="40"/>
        <v>222.29463127526415</v>
      </c>
      <c r="BM54" s="121">
        <f t="shared" si="41"/>
        <v>41.231882419436467</v>
      </c>
      <c r="BN54" s="121">
        <f t="shared" si="42"/>
        <v>14.790810128516993</v>
      </c>
      <c r="BO54" s="121">
        <f t="shared" si="43"/>
        <v>29.187570391325302</v>
      </c>
      <c r="BP54" s="121">
        <f t="shared" si="44"/>
        <v>38.016744090894782</v>
      </c>
      <c r="BQ54" s="121">
        <f t="shared" si="45"/>
        <v>144.55840439039312</v>
      </c>
      <c r="BR54" s="121">
        <f t="shared" si="46"/>
        <v>7.9555132390559384</v>
      </c>
      <c r="BS54" s="121">
        <f t="shared" si="47"/>
        <v>24.344906371031602</v>
      </c>
      <c r="BT54" s="121">
        <f t="shared" si="48"/>
        <v>59.987544636480493</v>
      </c>
      <c r="BU54" s="121">
        <f t="shared" si="49"/>
        <v>6.3595427231746529</v>
      </c>
      <c r="BV54" s="121">
        <f t="shared" si="50"/>
        <v>29.132440266222964</v>
      </c>
      <c r="BW54" s="121">
        <f t="shared" si="51"/>
        <v>1.9814897281855226</v>
      </c>
      <c r="BX54" s="122">
        <f t="shared" si="52"/>
        <v>2280.1300919639793</v>
      </c>
      <c r="BY54" s="125">
        <f t="shared" si="53"/>
        <v>0.22801300919639794</v>
      </c>
    </row>
    <row r="55" spans="1:77" x14ac:dyDescent="0.25">
      <c r="A55" s="104" t="s">
        <v>884</v>
      </c>
      <c r="B55" s="95" t="s">
        <v>751</v>
      </c>
      <c r="C55" s="96" t="s">
        <v>845</v>
      </c>
      <c r="D55" s="98">
        <v>47.137129000000002</v>
      </c>
      <c r="E55" s="98">
        <v>-120.431466</v>
      </c>
      <c r="F55" s="97" t="s">
        <v>625</v>
      </c>
      <c r="G55" s="243" t="s">
        <v>776</v>
      </c>
      <c r="H55" s="71">
        <v>53.978444904999996</v>
      </c>
      <c r="I55" s="65">
        <v>13.959336844999999</v>
      </c>
      <c r="J55" s="65">
        <v>11.723420394999998</v>
      </c>
      <c r="K55" s="65">
        <v>8.6398757350000004</v>
      </c>
      <c r="L55" s="65">
        <v>4.7909526399999995</v>
      </c>
      <c r="M55" s="65">
        <v>2.8432098649999999</v>
      </c>
      <c r="N55" s="65">
        <v>1.24293111</v>
      </c>
      <c r="O55" s="66">
        <v>1.8954907671179999</v>
      </c>
      <c r="P55" s="66">
        <v>0.20665836999999998</v>
      </c>
      <c r="Q55" s="66">
        <v>0.28896943499999994</v>
      </c>
      <c r="R55" s="65">
        <v>99.569290067118004</v>
      </c>
      <c r="S55" s="72">
        <v>0.15429934072063964</v>
      </c>
      <c r="T55" s="71">
        <v>54.211941120212892</v>
      </c>
      <c r="U55" s="65">
        <v>14.019721176670281</v>
      </c>
      <c r="V55" s="65">
        <v>11.774132754283409</v>
      </c>
      <c r="W55" s="65">
        <v>8.6772495105428629</v>
      </c>
      <c r="X55" s="65">
        <v>4.8116770108238169</v>
      </c>
      <c r="Y55" s="65">
        <v>2.8555088251442182</v>
      </c>
      <c r="Z55" s="65">
        <v>1.2483076952363132</v>
      </c>
      <c r="AA55" s="65">
        <v>1.9036901496839849</v>
      </c>
      <c r="AB55" s="65">
        <v>0.20755231845149746</v>
      </c>
      <c r="AC55" s="65">
        <v>0.29021943895071506</v>
      </c>
      <c r="AD55" s="72">
        <v>100</v>
      </c>
      <c r="AE55" s="64"/>
      <c r="AF55" s="139">
        <v>12.296165469999998</v>
      </c>
      <c r="AG55" s="134">
        <v>19.20975</v>
      </c>
      <c r="AH55" s="134">
        <v>37.118749999999999</v>
      </c>
      <c r="AI55" s="134">
        <v>336.26819999999998</v>
      </c>
      <c r="AJ55" s="134">
        <v>457.38148379500001</v>
      </c>
      <c r="AK55" s="134">
        <v>27.490899419999995</v>
      </c>
      <c r="AL55" s="134">
        <v>318.10884999999996</v>
      </c>
      <c r="AM55" s="134">
        <v>156.27266775999999</v>
      </c>
      <c r="AN55" s="134">
        <v>32.666399999999996</v>
      </c>
      <c r="AO55" s="137">
        <v>9.7999999999999989</v>
      </c>
      <c r="AP55" s="134">
        <v>21.910795980000003</v>
      </c>
      <c r="AQ55" s="134">
        <v>26.613149999999997</v>
      </c>
      <c r="AR55" s="134">
        <v>116.95755</v>
      </c>
      <c r="AS55" s="134">
        <v>5.3028499999999994</v>
      </c>
      <c r="AT55" s="134">
        <v>18.2</v>
      </c>
      <c r="AU55" s="134">
        <v>41.7</v>
      </c>
      <c r="AV55" s="134">
        <v>3.1</v>
      </c>
      <c r="AW55" s="134">
        <v>22.810649999999995</v>
      </c>
      <c r="AX55" s="134">
        <v>1.7000000000000002</v>
      </c>
      <c r="AY55" s="134">
        <f t="shared" si="27"/>
        <v>1664.9081624249998</v>
      </c>
      <c r="AZ55" s="136">
        <f t="shared" si="28"/>
        <v>0.16649081624249998</v>
      </c>
      <c r="BA55" s="136">
        <f t="shared" si="29"/>
        <v>99.735780883360505</v>
      </c>
      <c r="BB55" s="136">
        <f t="shared" si="30"/>
        <v>99.779044940021166</v>
      </c>
      <c r="BC55" s="136">
        <f t="shared" si="31"/>
        <v>99.933344280741807</v>
      </c>
      <c r="BD55" s="140">
        <f t="shared" si="32"/>
        <v>101.23464394458681</v>
      </c>
      <c r="BE55" s="124">
        <f t="shared" si="33"/>
        <v>15.647189955096234</v>
      </c>
      <c r="BF55" s="121">
        <f t="shared" si="34"/>
        <v>28.076470516962843</v>
      </c>
      <c r="BG55" s="121">
        <f t="shared" si="35"/>
        <v>56.934792352522464</v>
      </c>
      <c r="BH55" s="121">
        <f t="shared" si="36"/>
        <v>494.69222732519341</v>
      </c>
      <c r="BI55" s="121">
        <f t="shared" si="37"/>
        <v>510.66606032565386</v>
      </c>
      <c r="BJ55" s="121">
        <f t="shared" si="38"/>
        <v>30.064050178862754</v>
      </c>
      <c r="BK55" s="121">
        <f t="shared" si="39"/>
        <v>376.19766077379592</v>
      </c>
      <c r="BL55" s="121">
        <f t="shared" si="40"/>
        <v>211.09316072557772</v>
      </c>
      <c r="BM55" s="121">
        <f t="shared" si="41"/>
        <v>41.484729677745904</v>
      </c>
      <c r="BN55" s="121">
        <f t="shared" si="42"/>
        <v>14.019318450907367</v>
      </c>
      <c r="BO55" s="121">
        <f t="shared" si="43"/>
        <v>29.453238658141142</v>
      </c>
      <c r="BP55" s="121">
        <f t="shared" si="44"/>
        <v>33.313971452176375</v>
      </c>
      <c r="BQ55" s="121">
        <f t="shared" si="45"/>
        <v>145.58414935750343</v>
      </c>
      <c r="BR55" s="121">
        <f t="shared" si="46"/>
        <v>5.7123562503016547</v>
      </c>
      <c r="BS55" s="121">
        <f t="shared" si="47"/>
        <v>21.344482038730114</v>
      </c>
      <c r="BT55" s="121">
        <f t="shared" si="48"/>
        <v>51.259848593058138</v>
      </c>
      <c r="BU55" s="121">
        <f t="shared" si="49"/>
        <v>3.5275161826942143</v>
      </c>
      <c r="BV55" s="121">
        <f t="shared" si="50"/>
        <v>26.606099251247915</v>
      </c>
      <c r="BW55" s="121">
        <f t="shared" si="51"/>
        <v>1.8714069655085492</v>
      </c>
      <c r="BX55" s="122">
        <f t="shared" si="52"/>
        <v>2097.5487290316801</v>
      </c>
      <c r="BY55" s="125">
        <f t="shared" si="53"/>
        <v>0.20975487290316799</v>
      </c>
    </row>
    <row r="56" spans="1:77" x14ac:dyDescent="0.25">
      <c r="A56" s="104" t="s">
        <v>885</v>
      </c>
      <c r="B56" s="95" t="s">
        <v>752</v>
      </c>
      <c r="C56" s="96" t="s">
        <v>845</v>
      </c>
      <c r="D56" s="98">
        <v>47.143312999999999</v>
      </c>
      <c r="E56" s="98">
        <v>-120.430531</v>
      </c>
      <c r="F56" s="97" t="s">
        <v>801</v>
      </c>
      <c r="G56" s="243" t="s">
        <v>776</v>
      </c>
      <c r="H56" s="71">
        <v>53.581030804999997</v>
      </c>
      <c r="I56" s="65">
        <v>14.027897875000001</v>
      </c>
      <c r="J56" s="65">
        <v>11.733384820000001</v>
      </c>
      <c r="K56" s="65">
        <v>8.7080378200000013</v>
      </c>
      <c r="L56" s="65">
        <v>4.9433968949999993</v>
      </c>
      <c r="M56" s="65">
        <v>2.7784954800000001</v>
      </c>
      <c r="N56" s="65">
        <v>1.2313243549999999</v>
      </c>
      <c r="O56" s="66">
        <v>1.7962280805520001</v>
      </c>
      <c r="P56" s="66">
        <v>0.20091439</v>
      </c>
      <c r="Q56" s="66">
        <v>0.33307834999999997</v>
      </c>
      <c r="R56" s="65">
        <v>99.33378887055197</v>
      </c>
      <c r="S56" s="72">
        <v>0.35587188612076937</v>
      </c>
      <c r="T56" s="71">
        <v>53.940387670931159</v>
      </c>
      <c r="U56" s="65">
        <v>14.121980077977922</v>
      </c>
      <c r="V56" s="65">
        <v>11.812078199584739</v>
      </c>
      <c r="W56" s="65">
        <v>8.7664408244288214</v>
      </c>
      <c r="X56" s="65">
        <v>4.9765512331781148</v>
      </c>
      <c r="Y56" s="65">
        <v>2.7971302731851195</v>
      </c>
      <c r="Z56" s="65">
        <v>1.2395825921878558</v>
      </c>
      <c r="AA56" s="65">
        <v>1.8082750099191087</v>
      </c>
      <c r="AB56" s="65">
        <v>0.20226188116293842</v>
      </c>
      <c r="AC56" s="65">
        <v>0.33531223744425476</v>
      </c>
      <c r="AD56" s="72">
        <v>100</v>
      </c>
      <c r="AE56" s="64"/>
      <c r="AF56" s="139">
        <v>15.258331490000002</v>
      </c>
      <c r="AG56" s="134">
        <v>39.480450000000005</v>
      </c>
      <c r="AH56" s="134">
        <v>36.431750000000001</v>
      </c>
      <c r="AI56" s="134">
        <v>298.05044999999996</v>
      </c>
      <c r="AJ56" s="134">
        <v>486.48091861500006</v>
      </c>
      <c r="AK56" s="134">
        <v>27.853397999999999</v>
      </c>
      <c r="AL56" s="134">
        <v>314.34289999999999</v>
      </c>
      <c r="AM56" s="134">
        <v>159.91442695999999</v>
      </c>
      <c r="AN56" s="134">
        <v>34.332999999999998</v>
      </c>
      <c r="AO56" s="137">
        <v>10.145099999999999</v>
      </c>
      <c r="AP56" s="134">
        <v>21.504910010000003</v>
      </c>
      <c r="AQ56" s="134">
        <v>32.133949999999999</v>
      </c>
      <c r="AR56" s="134">
        <v>113.99345</v>
      </c>
      <c r="AS56" s="134">
        <v>5.4475999999999996</v>
      </c>
      <c r="AT56" s="134">
        <v>20.789100000000001</v>
      </c>
      <c r="AU56" s="134">
        <v>42.378750000000004</v>
      </c>
      <c r="AV56" s="134">
        <v>3.1</v>
      </c>
      <c r="AW56" s="134">
        <v>23.387949999999996</v>
      </c>
      <c r="AX56" s="134">
        <v>1.4999999999999998</v>
      </c>
      <c r="AY56" s="134">
        <f t="shared" si="27"/>
        <v>1686.5264350749999</v>
      </c>
      <c r="AZ56" s="136">
        <f t="shared" si="28"/>
        <v>0.16865264350749998</v>
      </c>
      <c r="BA56" s="136">
        <f t="shared" si="29"/>
        <v>99.50244151405947</v>
      </c>
      <c r="BB56" s="136">
        <f t="shared" si="30"/>
        <v>99.545467450609607</v>
      </c>
      <c r="BC56" s="136">
        <f t="shared" si="31"/>
        <v>99.901339336730373</v>
      </c>
      <c r="BD56" s="140">
        <f t="shared" si="32"/>
        <v>101.20374505175037</v>
      </c>
      <c r="BE56" s="124">
        <f t="shared" si="33"/>
        <v>19.416623158199627</v>
      </c>
      <c r="BF56" s="121">
        <f t="shared" si="34"/>
        <v>57.703597934456504</v>
      </c>
      <c r="BG56" s="121">
        <f t="shared" si="35"/>
        <v>55.881033744105352</v>
      </c>
      <c r="BH56" s="121">
        <f t="shared" si="36"/>
        <v>438.46917717993011</v>
      </c>
      <c r="BI56" s="121">
        <f t="shared" si="37"/>
        <v>543.15555599551556</v>
      </c>
      <c r="BJ56" s="121">
        <f t="shared" si="38"/>
        <v>30.460478659880657</v>
      </c>
      <c r="BK56" s="121">
        <f t="shared" si="39"/>
        <v>371.74402303127141</v>
      </c>
      <c r="BL56" s="121">
        <f t="shared" si="40"/>
        <v>216.01245001108529</v>
      </c>
      <c r="BM56" s="121">
        <f t="shared" si="41"/>
        <v>43.60123013328834</v>
      </c>
      <c r="BN56" s="121">
        <f t="shared" si="42"/>
        <v>14.512998736357176</v>
      </c>
      <c r="BO56" s="121">
        <f t="shared" si="43"/>
        <v>28.907632905008612</v>
      </c>
      <c r="BP56" s="121">
        <f t="shared" si="44"/>
        <v>40.224832195574855</v>
      </c>
      <c r="BQ56" s="121">
        <f t="shared" si="45"/>
        <v>141.89455448217836</v>
      </c>
      <c r="BR56" s="121">
        <f t="shared" si="46"/>
        <v>5.8682843959650564</v>
      </c>
      <c r="BS56" s="121">
        <f t="shared" si="47"/>
        <v>24.380910524800232</v>
      </c>
      <c r="BT56" s="121">
        <f t="shared" si="48"/>
        <v>52.094204042279678</v>
      </c>
      <c r="BU56" s="121">
        <f t="shared" si="49"/>
        <v>3.5275161826942143</v>
      </c>
      <c r="BV56" s="121">
        <f t="shared" si="50"/>
        <v>27.279455823627284</v>
      </c>
      <c r="BW56" s="121">
        <f t="shared" si="51"/>
        <v>1.6512414401546018</v>
      </c>
      <c r="BX56" s="122">
        <f t="shared" si="52"/>
        <v>2116.7858005763728</v>
      </c>
      <c r="BY56" s="125">
        <f t="shared" si="53"/>
        <v>0.21167858005763729</v>
      </c>
    </row>
    <row r="57" spans="1:77" x14ac:dyDescent="0.25">
      <c r="A57" s="104" t="s">
        <v>886</v>
      </c>
      <c r="B57" s="95" t="s">
        <v>753</v>
      </c>
      <c r="C57" s="96" t="s">
        <v>845</v>
      </c>
      <c r="D57" s="98">
        <v>47.140168000000003</v>
      </c>
      <c r="E57" s="98">
        <v>-120.426947</v>
      </c>
      <c r="F57" s="97" t="s">
        <v>625</v>
      </c>
      <c r="G57" s="243" t="s">
        <v>776</v>
      </c>
      <c r="H57" s="71">
        <v>53.669774134999997</v>
      </c>
      <c r="I57" s="65">
        <v>13.907900659999999</v>
      </c>
      <c r="J57" s="65">
        <v>12.148137479999999</v>
      </c>
      <c r="K57" s="65">
        <v>8.6111124700000001</v>
      </c>
      <c r="L57" s="65">
        <v>4.8063570699999998</v>
      </c>
      <c r="M57" s="65">
        <v>2.8845061949999997</v>
      </c>
      <c r="N57" s="65">
        <v>1.1152515350000001</v>
      </c>
      <c r="O57" s="66">
        <v>1.8859235614480001</v>
      </c>
      <c r="P57" s="66">
        <v>0.20741614999999999</v>
      </c>
      <c r="Q57" s="66">
        <v>0.28735608000000001</v>
      </c>
      <c r="R57" s="65">
        <v>99.523735336447999</v>
      </c>
      <c r="S57" s="72">
        <v>0.2426448286320638</v>
      </c>
      <c r="T57" s="71">
        <v>53.926607510826443</v>
      </c>
      <c r="U57" s="65">
        <v>13.974456056118898</v>
      </c>
      <c r="V57" s="65">
        <v>12.206271638551589</v>
      </c>
      <c r="W57" s="65">
        <v>8.6523204147125714</v>
      </c>
      <c r="X57" s="65">
        <v>4.8293575936953363</v>
      </c>
      <c r="Y57" s="65">
        <v>2.8983098205153719</v>
      </c>
      <c r="Z57" s="65">
        <v>1.1205885020591344</v>
      </c>
      <c r="AA57" s="65">
        <v>1.8949485316969703</v>
      </c>
      <c r="AB57" s="65">
        <v>0.20840872712304556</v>
      </c>
      <c r="AC57" s="65">
        <v>0.28873120470063712</v>
      </c>
      <c r="AD57" s="72">
        <v>100</v>
      </c>
      <c r="AE57" s="64"/>
      <c r="AF57" s="139">
        <v>11.761827790000002</v>
      </c>
      <c r="AG57" s="134">
        <v>18.890700000000002</v>
      </c>
      <c r="AH57" s="134">
        <v>37.881200000000007</v>
      </c>
      <c r="AI57" s="134">
        <v>332.93314999999996</v>
      </c>
      <c r="AJ57" s="134">
        <v>456.92254202000004</v>
      </c>
      <c r="AK57" s="134">
        <v>27.364291639999998</v>
      </c>
      <c r="AL57" s="134">
        <v>319.88954999999999</v>
      </c>
      <c r="AM57" s="134">
        <v>156.16916019999999</v>
      </c>
      <c r="AN57" s="134">
        <v>32.68365</v>
      </c>
      <c r="AO57" s="137">
        <v>10.34515</v>
      </c>
      <c r="AP57" s="134">
        <v>22.218465460000004</v>
      </c>
      <c r="AQ57" s="134">
        <v>27.2361</v>
      </c>
      <c r="AR57" s="134">
        <v>115.59254999999999</v>
      </c>
      <c r="AS57" s="134">
        <v>5.7</v>
      </c>
      <c r="AT57" s="134">
        <v>19.49015</v>
      </c>
      <c r="AU57" s="134">
        <v>39.330550000000002</v>
      </c>
      <c r="AV57" s="134">
        <v>3.5980499999999997</v>
      </c>
      <c r="AW57" s="134">
        <v>22.53895</v>
      </c>
      <c r="AX57" s="134">
        <v>0.9</v>
      </c>
      <c r="AY57" s="134">
        <f t="shared" si="27"/>
        <v>1661.4460371100004</v>
      </c>
      <c r="AZ57" s="136">
        <f t="shared" si="28"/>
        <v>0.16614460371100004</v>
      </c>
      <c r="BA57" s="136">
        <f t="shared" si="29"/>
        <v>99.689879940159003</v>
      </c>
      <c r="BB57" s="136">
        <f t="shared" si="30"/>
        <v>99.733002765290976</v>
      </c>
      <c r="BC57" s="136">
        <f t="shared" si="31"/>
        <v>99.975647593923043</v>
      </c>
      <c r="BD57" s="140">
        <f t="shared" si="32"/>
        <v>101.32409085420304</v>
      </c>
      <c r="BE57" s="124">
        <f t="shared" si="33"/>
        <v>14.967231377804465</v>
      </c>
      <c r="BF57" s="121">
        <f t="shared" si="34"/>
        <v>27.610155342718677</v>
      </c>
      <c r="BG57" s="121">
        <f t="shared" si="35"/>
        <v>58.104280345226456</v>
      </c>
      <c r="BH57" s="121">
        <f t="shared" si="36"/>
        <v>489.785955150956</v>
      </c>
      <c r="BI57" s="121">
        <f t="shared" si="37"/>
        <v>510.15365220144753</v>
      </c>
      <c r="BJ57" s="121">
        <f t="shared" si="38"/>
        <v>29.925591898804257</v>
      </c>
      <c r="BK57" s="121">
        <f t="shared" si="39"/>
        <v>378.30352854371148</v>
      </c>
      <c r="BL57" s="121">
        <f t="shared" si="40"/>
        <v>210.95334268629688</v>
      </c>
      <c r="BM57" s="121">
        <f t="shared" si="41"/>
        <v>41.506636333727009</v>
      </c>
      <c r="BN57" s="121">
        <f t="shared" si="42"/>
        <v>14.799178803306567</v>
      </c>
      <c r="BO57" s="121">
        <f t="shared" si="43"/>
        <v>29.866818458278839</v>
      </c>
      <c r="BP57" s="121">
        <f t="shared" si="44"/>
        <v>34.093771607969032</v>
      </c>
      <c r="BQ57" s="121">
        <f t="shared" si="45"/>
        <v>143.88505114731527</v>
      </c>
      <c r="BR57" s="121">
        <f t="shared" si="46"/>
        <v>6.1401756841546407</v>
      </c>
      <c r="BS57" s="121">
        <f t="shared" si="47"/>
        <v>22.857536077316247</v>
      </c>
      <c r="BT57" s="121">
        <f t="shared" si="48"/>
        <v>48.347195157834598</v>
      </c>
      <c r="BU57" s="121">
        <f t="shared" si="49"/>
        <v>4.09425148423965</v>
      </c>
      <c r="BV57" s="121">
        <f t="shared" si="50"/>
        <v>26.289191264559069</v>
      </c>
      <c r="BW57" s="121">
        <f t="shared" si="51"/>
        <v>0.9907448640927613</v>
      </c>
      <c r="BX57" s="122">
        <f t="shared" si="52"/>
        <v>2092.6742884297601</v>
      </c>
      <c r="BY57" s="125">
        <f t="shared" si="53"/>
        <v>0.209267428842976</v>
      </c>
    </row>
    <row r="58" spans="1:77" x14ac:dyDescent="0.25">
      <c r="A58" s="104" t="s">
        <v>888</v>
      </c>
      <c r="B58" s="95" t="s">
        <v>754</v>
      </c>
      <c r="C58" s="96" t="s">
        <v>887</v>
      </c>
      <c r="D58" s="98">
        <v>47.158873</v>
      </c>
      <c r="E58" s="98">
        <v>-120.411542</v>
      </c>
      <c r="F58" s="97" t="s">
        <v>801</v>
      </c>
      <c r="G58" s="243" t="s">
        <v>776</v>
      </c>
      <c r="H58" s="71">
        <v>53.454394530000002</v>
      </c>
      <c r="I58" s="65">
        <v>14.08466336</v>
      </c>
      <c r="J58" s="65">
        <v>11.883596139999998</v>
      </c>
      <c r="K58" s="65">
        <v>8.8548824699999997</v>
      </c>
      <c r="L58" s="65">
        <v>5.0737402700000001</v>
      </c>
      <c r="M58" s="65">
        <v>2.8682302799999997</v>
      </c>
      <c r="N58" s="65">
        <v>1.0978830500000001</v>
      </c>
      <c r="O58" s="66">
        <v>1.7711106956910001</v>
      </c>
      <c r="P58" s="66">
        <v>0.20231210999999999</v>
      </c>
      <c r="Q58" s="66">
        <v>0.29687746000000004</v>
      </c>
      <c r="R58" s="65">
        <v>99.587690365691017</v>
      </c>
      <c r="S58" s="72">
        <v>5.5013065602952507E-2</v>
      </c>
      <c r="T58" s="71">
        <v>53.67570463147883</v>
      </c>
      <c r="U58" s="65">
        <v>14.142976213506314</v>
      </c>
      <c r="V58" s="65">
        <v>11.932796208409728</v>
      </c>
      <c r="W58" s="65">
        <v>8.8915431590836427</v>
      </c>
      <c r="X58" s="65">
        <v>5.0947464002518483</v>
      </c>
      <c r="Y58" s="65">
        <v>2.8801052313470805</v>
      </c>
      <c r="Z58" s="65">
        <v>1.1024284687881787</v>
      </c>
      <c r="AA58" s="65">
        <v>1.7784433891250939</v>
      </c>
      <c r="AB58" s="65">
        <v>0.20314971585052305</v>
      </c>
      <c r="AC58" s="65">
        <v>0.2981065821587498</v>
      </c>
      <c r="AD58" s="72">
        <v>100</v>
      </c>
      <c r="AE58" s="64"/>
      <c r="AF58" s="139">
        <v>16.397961100000003</v>
      </c>
      <c r="AG58" s="134">
        <v>42.358699999999999</v>
      </c>
      <c r="AH58" s="134">
        <v>37.262500000000003</v>
      </c>
      <c r="AI58" s="134">
        <v>314.33370000000002</v>
      </c>
      <c r="AJ58" s="134">
        <v>467.78091123000002</v>
      </c>
      <c r="AK58" s="134">
        <v>26.421119959999999</v>
      </c>
      <c r="AL58" s="134">
        <v>310.38909999999998</v>
      </c>
      <c r="AM58" s="134">
        <v>156.09073591999999</v>
      </c>
      <c r="AN58" s="134">
        <v>33.716099999999997</v>
      </c>
      <c r="AO58" s="137">
        <v>10.439</v>
      </c>
      <c r="AP58" s="134">
        <v>21.219958940000001</v>
      </c>
      <c r="AQ58" s="134">
        <v>35.114400000000003</v>
      </c>
      <c r="AR58" s="134">
        <v>113.93520000000001</v>
      </c>
      <c r="AS58" s="134">
        <v>5.1450999999999993</v>
      </c>
      <c r="AT58" s="134">
        <v>19.331299999999999</v>
      </c>
      <c r="AU58" s="134">
        <v>40.156099999999995</v>
      </c>
      <c r="AV58" s="134">
        <v>3.3932000000000002</v>
      </c>
      <c r="AW58" s="134">
        <v>24.3249</v>
      </c>
      <c r="AX58" s="134">
        <v>1.2973999999999999</v>
      </c>
      <c r="AY58" s="134">
        <f t="shared" si="27"/>
        <v>1679.10738715</v>
      </c>
      <c r="AZ58" s="136">
        <f t="shared" si="28"/>
        <v>0.16791073871500001</v>
      </c>
      <c r="BA58" s="136">
        <f t="shared" si="29"/>
        <v>99.755601104406011</v>
      </c>
      <c r="BB58" s="136">
        <f t="shared" si="30"/>
        <v>99.799163772373063</v>
      </c>
      <c r="BC58" s="136">
        <f t="shared" si="31"/>
        <v>99.854176837976013</v>
      </c>
      <c r="BD58" s="140">
        <f t="shared" si="32"/>
        <v>101.17325600951601</v>
      </c>
      <c r="BE58" s="124">
        <f t="shared" si="33"/>
        <v>20.866831438954186</v>
      </c>
      <c r="BF58" s="121">
        <f t="shared" si="34"/>
        <v>61.910373205631203</v>
      </c>
      <c r="BG58" s="121">
        <f t="shared" si="35"/>
        <v>57.155284055520958</v>
      </c>
      <c r="BH58" s="121">
        <f t="shared" si="36"/>
        <v>462.42385743394459</v>
      </c>
      <c r="BI58" s="121">
        <f t="shared" si="37"/>
        <v>522.27701272759725</v>
      </c>
      <c r="BJ58" s="121">
        <f t="shared" si="38"/>
        <v>28.894139261275299</v>
      </c>
      <c r="BK58" s="121">
        <f t="shared" si="39"/>
        <v>367.06823261812372</v>
      </c>
      <c r="BL58" s="121">
        <f t="shared" si="40"/>
        <v>210.84740714823943</v>
      </c>
      <c r="BM58" s="121">
        <f t="shared" si="41"/>
        <v>42.817797317361226</v>
      </c>
      <c r="BN58" s="121">
        <f t="shared" si="42"/>
        <v>14.933435235614491</v>
      </c>
      <c r="BO58" s="121">
        <f t="shared" si="43"/>
        <v>28.52459196581756</v>
      </c>
      <c r="BP58" s="121">
        <f t="shared" si="44"/>
        <v>43.95571810027382</v>
      </c>
      <c r="BQ58" s="121">
        <f t="shared" si="45"/>
        <v>141.82204717760442</v>
      </c>
      <c r="BR58" s="121">
        <f t="shared" si="46"/>
        <v>5.5424241951831643</v>
      </c>
      <c r="BS58" s="121">
        <f t="shared" si="47"/>
        <v>22.671240968972715</v>
      </c>
      <c r="BT58" s="121">
        <f t="shared" si="48"/>
        <v>49.36200494215111</v>
      </c>
      <c r="BU58" s="121">
        <f t="shared" si="49"/>
        <v>3.8611509390703254</v>
      </c>
      <c r="BV58" s="121">
        <f t="shared" si="50"/>
        <v>28.372304326123128</v>
      </c>
      <c r="BW58" s="121">
        <f t="shared" si="51"/>
        <v>1.4282137629710538</v>
      </c>
      <c r="BX58" s="122">
        <f t="shared" si="52"/>
        <v>2114.7340668204297</v>
      </c>
      <c r="BY58" s="125">
        <f t="shared" si="53"/>
        <v>0.21147340668204298</v>
      </c>
    </row>
    <row r="59" spans="1:77" x14ac:dyDescent="0.25">
      <c r="A59" s="104" t="s">
        <v>877</v>
      </c>
      <c r="B59" s="95" t="s">
        <v>755</v>
      </c>
      <c r="C59" s="96" t="s">
        <v>887</v>
      </c>
      <c r="D59" s="98">
        <v>47.161155000000001</v>
      </c>
      <c r="E59" s="98">
        <v>-120.409674</v>
      </c>
      <c r="F59" s="97" t="s">
        <v>807</v>
      </c>
      <c r="G59" s="243" t="s">
        <v>784</v>
      </c>
      <c r="H59" s="71">
        <v>54.206645359999996</v>
      </c>
      <c r="I59" s="65">
        <v>14.116533740000001</v>
      </c>
      <c r="J59" s="65">
        <v>11.192955525</v>
      </c>
      <c r="K59" s="65">
        <v>8.4632120800000017</v>
      </c>
      <c r="L59" s="65">
        <v>4.5375486000000009</v>
      </c>
      <c r="M59" s="65">
        <v>2.8534546049999996</v>
      </c>
      <c r="N59" s="65">
        <v>1.349021155</v>
      </c>
      <c r="O59" s="66">
        <v>1.7398625267725003</v>
      </c>
      <c r="P59" s="66">
        <v>0.190453395</v>
      </c>
      <c r="Q59" s="66">
        <v>0.32847870000000001</v>
      </c>
      <c r="R59" s="65">
        <v>98.978165686772513</v>
      </c>
      <c r="S59" s="72">
        <v>0.60174382905553758</v>
      </c>
      <c r="T59" s="71">
        <v>54.766265856596085</v>
      </c>
      <c r="U59" s="65">
        <v>14.26227051395694</v>
      </c>
      <c r="V59" s="65">
        <v>11.308509758022149</v>
      </c>
      <c r="W59" s="65">
        <v>8.5505848903916686</v>
      </c>
      <c r="X59" s="65">
        <v>4.5843935058966254</v>
      </c>
      <c r="Y59" s="65">
        <v>2.8829132013115664</v>
      </c>
      <c r="Z59" s="65">
        <v>1.3629482276617739</v>
      </c>
      <c r="AA59" s="65">
        <v>1.7578245815127451</v>
      </c>
      <c r="AB59" s="65">
        <v>0.19241960454461349</v>
      </c>
      <c r="AC59" s="65">
        <v>0.33186986010582131</v>
      </c>
      <c r="AD59" s="72">
        <v>100</v>
      </c>
      <c r="AE59" s="64"/>
      <c r="AF59" s="139">
        <v>13.973372359999999</v>
      </c>
      <c r="AG59" s="134">
        <v>35.071149999999996</v>
      </c>
      <c r="AH59" s="134">
        <v>34.871549999999999</v>
      </c>
      <c r="AI59" s="134">
        <v>304.85749999999996</v>
      </c>
      <c r="AJ59" s="134">
        <v>587.99353900000006</v>
      </c>
      <c r="AK59" s="134">
        <v>32.200150919999999</v>
      </c>
      <c r="AL59" s="134">
        <v>324.12810000000002</v>
      </c>
      <c r="AM59" s="134">
        <v>164.28386147999998</v>
      </c>
      <c r="AN59" s="134">
        <v>33.57985</v>
      </c>
      <c r="AO59" s="137">
        <v>10.183149999999999</v>
      </c>
      <c r="AP59" s="134">
        <v>20.122054160000001</v>
      </c>
      <c r="AQ59" s="134">
        <v>25.981000000000002</v>
      </c>
      <c r="AR59" s="134">
        <v>117.18445</v>
      </c>
      <c r="AS59" s="134">
        <v>6.4077000000000002</v>
      </c>
      <c r="AT59" s="134">
        <v>20.931199999999997</v>
      </c>
      <c r="AU59" s="134">
        <v>46.425600000000003</v>
      </c>
      <c r="AV59" s="134">
        <v>4.5215499999999995</v>
      </c>
      <c r="AW59" s="134">
        <v>25.136600000000001</v>
      </c>
      <c r="AX59" s="134">
        <v>1.3887999999999998</v>
      </c>
      <c r="AY59" s="134">
        <f t="shared" si="27"/>
        <v>1809.2411779199999</v>
      </c>
      <c r="AZ59" s="136">
        <f t="shared" si="28"/>
        <v>0.18092411779199999</v>
      </c>
      <c r="BA59" s="136">
        <f t="shared" si="29"/>
        <v>99.159089804564516</v>
      </c>
      <c r="BB59" s="136">
        <f t="shared" si="30"/>
        <v>99.203676977008442</v>
      </c>
      <c r="BC59" s="136">
        <f t="shared" si="31"/>
        <v>99.805420806063978</v>
      </c>
      <c r="BD59" s="140">
        <f t="shared" si="32"/>
        <v>101.04783886933897</v>
      </c>
      <c r="BE59" s="124">
        <f t="shared" si="33"/>
        <v>17.781479288291603</v>
      </c>
      <c r="BF59" s="121">
        <f t="shared" si="34"/>
        <v>51.259079840756975</v>
      </c>
      <c r="BG59" s="121">
        <f t="shared" si="35"/>
        <v>53.487912665717587</v>
      </c>
      <c r="BH59" s="121">
        <f t="shared" si="36"/>
        <v>448.48319196340935</v>
      </c>
      <c r="BI59" s="121">
        <f t="shared" si="37"/>
        <v>656.49431535066265</v>
      </c>
      <c r="BJ59" s="121">
        <f t="shared" si="38"/>
        <v>35.214088060049136</v>
      </c>
      <c r="BK59" s="121">
        <f t="shared" si="39"/>
        <v>383.31606621775853</v>
      </c>
      <c r="BL59" s="121">
        <f t="shared" si="40"/>
        <v>221.91468331030038</v>
      </c>
      <c r="BM59" s="121">
        <f t="shared" si="41"/>
        <v>42.644766483887295</v>
      </c>
      <c r="BN59" s="121">
        <f t="shared" si="42"/>
        <v>14.567430886056872</v>
      </c>
      <c r="BO59" s="121">
        <f t="shared" si="43"/>
        <v>27.048750944853705</v>
      </c>
      <c r="BP59" s="121">
        <f t="shared" si="44"/>
        <v>32.522654864192873</v>
      </c>
      <c r="BQ59" s="121">
        <f t="shared" si="45"/>
        <v>145.86658553617866</v>
      </c>
      <c r="BR59" s="121">
        <f t="shared" si="46"/>
        <v>6.9025269704136303</v>
      </c>
      <c r="BS59" s="121">
        <f t="shared" si="47"/>
        <v>24.547561673025697</v>
      </c>
      <c r="BT59" s="121">
        <f t="shared" si="48"/>
        <v>57.068806399085844</v>
      </c>
      <c r="BU59" s="121">
        <f t="shared" si="49"/>
        <v>5.1451099341487172</v>
      </c>
      <c r="BV59" s="121">
        <f t="shared" si="50"/>
        <v>29.319062562396009</v>
      </c>
      <c r="BW59" s="121">
        <f t="shared" si="51"/>
        <v>1.5288294080578075</v>
      </c>
      <c r="BX59" s="122">
        <f t="shared" si="52"/>
        <v>2255.1129023592434</v>
      </c>
      <c r="BY59" s="125">
        <f t="shared" si="53"/>
        <v>0.22551129023592434</v>
      </c>
    </row>
    <row r="60" spans="1:77" x14ac:dyDescent="0.25">
      <c r="A60" s="104" t="s">
        <v>889</v>
      </c>
      <c r="B60" s="95" t="s">
        <v>756</v>
      </c>
      <c r="C60" s="96" t="s">
        <v>830</v>
      </c>
      <c r="D60" s="98">
        <v>47.130215</v>
      </c>
      <c r="E60" s="98">
        <v>-120.401473</v>
      </c>
      <c r="F60" s="97" t="s">
        <v>781</v>
      </c>
      <c r="G60" s="243" t="s">
        <v>778</v>
      </c>
      <c r="H60" s="71">
        <v>55.574486225000001</v>
      </c>
      <c r="I60" s="65">
        <v>13.712672099999999</v>
      </c>
      <c r="J60" s="65">
        <v>11.335975300000001</v>
      </c>
      <c r="K60" s="65">
        <v>6.9696118249999994</v>
      </c>
      <c r="L60" s="65">
        <v>3.5015940499999996</v>
      </c>
      <c r="M60" s="65">
        <v>3.09961405</v>
      </c>
      <c r="N60" s="65">
        <v>1.6390087750000002</v>
      </c>
      <c r="O60" s="66">
        <v>1.8574929858925002</v>
      </c>
      <c r="P60" s="66">
        <v>0.17893085</v>
      </c>
      <c r="Q60" s="66">
        <v>0.31107679999999999</v>
      </c>
      <c r="R60" s="65">
        <v>98.180462960892484</v>
      </c>
      <c r="S60" s="72">
        <v>1.2149392530374465</v>
      </c>
      <c r="T60" s="71">
        <v>56.604424698156684</v>
      </c>
      <c r="U60" s="65">
        <v>13.966803258467083</v>
      </c>
      <c r="V60" s="65">
        <v>11.546060140819847</v>
      </c>
      <c r="W60" s="65">
        <v>7.0987766963129459</v>
      </c>
      <c r="X60" s="65">
        <v>3.5664876131158234</v>
      </c>
      <c r="Y60" s="65">
        <v>3.1570578876111504</v>
      </c>
      <c r="Z60" s="65">
        <v>1.6693838321508576</v>
      </c>
      <c r="AA60" s="65">
        <v>1.8919171186149144</v>
      </c>
      <c r="AB60" s="65">
        <v>0.18224689984531062</v>
      </c>
      <c r="AC60" s="65">
        <v>0.31684185490539901</v>
      </c>
      <c r="AD60" s="72">
        <v>100</v>
      </c>
      <c r="AE60" s="64"/>
      <c r="AF60" s="139">
        <v>8.1244735000000006</v>
      </c>
      <c r="AG60" s="134">
        <v>6.21875</v>
      </c>
      <c r="AH60" s="134">
        <v>30.894749999999998</v>
      </c>
      <c r="AI60" s="134">
        <v>320.04174999999998</v>
      </c>
      <c r="AJ60" s="134">
        <v>692.38037822499996</v>
      </c>
      <c r="AK60" s="134">
        <v>41.551459300000005</v>
      </c>
      <c r="AL60" s="134">
        <v>321.88250000000005</v>
      </c>
      <c r="AM60" s="134">
        <v>185.34616679999999</v>
      </c>
      <c r="AN60" s="134">
        <v>37.013999999999996</v>
      </c>
      <c r="AO60" s="137">
        <v>11.094250000000001</v>
      </c>
      <c r="AP60" s="134">
        <v>22.227921900000002</v>
      </c>
      <c r="AQ60" s="134">
        <v>15.323</v>
      </c>
      <c r="AR60" s="134">
        <v>120.196</v>
      </c>
      <c r="AS60" s="134">
        <v>9.5519999999999996</v>
      </c>
      <c r="AT60" s="134">
        <v>25.820250000000001</v>
      </c>
      <c r="AU60" s="134">
        <v>52.635500000000008</v>
      </c>
      <c r="AV60" s="134">
        <v>6.21875</v>
      </c>
      <c r="AW60" s="134">
        <v>27.312749999999998</v>
      </c>
      <c r="AX60" s="134">
        <v>3.0845000000000002</v>
      </c>
      <c r="AY60" s="134">
        <f t="shared" si="27"/>
        <v>1936.9191497249999</v>
      </c>
      <c r="AZ60" s="136">
        <f t="shared" si="28"/>
        <v>0.19369191497249999</v>
      </c>
      <c r="BA60" s="136">
        <f t="shared" si="29"/>
        <v>98.374154875864988</v>
      </c>
      <c r="BB60" s="136">
        <f t="shared" si="30"/>
        <v>98.420093056154542</v>
      </c>
      <c r="BC60" s="136">
        <f t="shared" si="31"/>
        <v>99.635032309191985</v>
      </c>
      <c r="BD60" s="140">
        <f t="shared" si="32"/>
        <v>100.89332556749198</v>
      </c>
      <c r="BE60" s="124">
        <f t="shared" si="33"/>
        <v>10.338603563021634</v>
      </c>
      <c r="BF60" s="121">
        <f t="shared" si="34"/>
        <v>9.089163108700669</v>
      </c>
      <c r="BG60" s="121">
        <f t="shared" si="35"/>
        <v>47.38807680843491</v>
      </c>
      <c r="BH60" s="121">
        <f t="shared" si="36"/>
        <v>470.82110691570807</v>
      </c>
      <c r="BI60" s="121">
        <f t="shared" si="37"/>
        <v>773.04213773861579</v>
      </c>
      <c r="BJ60" s="121">
        <f t="shared" si="38"/>
        <v>45.440679779700481</v>
      </c>
      <c r="BK60" s="121">
        <f t="shared" si="39"/>
        <v>380.6604045879937</v>
      </c>
      <c r="BL60" s="121">
        <f t="shared" si="40"/>
        <v>250.36565087805306</v>
      </c>
      <c r="BM60" s="121">
        <f t="shared" si="41"/>
        <v>47.005968955626784</v>
      </c>
      <c r="BN60" s="121">
        <f t="shared" si="42"/>
        <v>15.870798339181537</v>
      </c>
      <c r="BO60" s="121">
        <f t="shared" si="43"/>
        <v>29.879530127194496</v>
      </c>
      <c r="BP60" s="121">
        <f t="shared" si="44"/>
        <v>19.181118528310201</v>
      </c>
      <c r="BQ60" s="121">
        <f t="shared" si="45"/>
        <v>149.61524430166742</v>
      </c>
      <c r="BR60" s="121">
        <f t="shared" si="46"/>
        <v>10.289641778078092</v>
      </c>
      <c r="BS60" s="121">
        <f t="shared" si="47"/>
        <v>30.281311118709958</v>
      </c>
      <c r="BT60" s="121">
        <f t="shared" si="48"/>
        <v>64.702344379374381</v>
      </c>
      <c r="BU60" s="121">
        <f t="shared" si="49"/>
        <v>7.0763681487514978</v>
      </c>
      <c r="BV60" s="121">
        <f t="shared" si="50"/>
        <v>31.857300748752078</v>
      </c>
      <c r="BW60" s="121">
        <f t="shared" si="51"/>
        <v>3.3955028147712474</v>
      </c>
      <c r="BX60" s="122">
        <f t="shared" si="52"/>
        <v>2396.3009526206451</v>
      </c>
      <c r="BY60" s="125">
        <f t="shared" si="53"/>
        <v>0.23963009526206452</v>
      </c>
    </row>
    <row r="61" spans="1:77" x14ac:dyDescent="0.25">
      <c r="A61" s="104" t="s">
        <v>890</v>
      </c>
      <c r="B61" s="95" t="s">
        <v>757</v>
      </c>
      <c r="C61" s="96" t="s">
        <v>830</v>
      </c>
      <c r="D61" s="98">
        <v>47.118493000000001</v>
      </c>
      <c r="E61" s="98">
        <v>-120.396643</v>
      </c>
      <c r="F61" s="97" t="s">
        <v>781</v>
      </c>
      <c r="G61" s="243" t="s">
        <v>784</v>
      </c>
      <c r="H61" s="71">
        <v>56.290619409999998</v>
      </c>
      <c r="I61" s="65">
        <v>13.81671869</v>
      </c>
      <c r="J61" s="65">
        <v>11.05918132</v>
      </c>
      <c r="K61" s="65">
        <v>6.9658251099999999</v>
      </c>
      <c r="L61" s="65">
        <v>3.4489501100000002</v>
      </c>
      <c r="M61" s="65">
        <v>3.0933099200000003</v>
      </c>
      <c r="N61" s="65">
        <v>1.8566580500000001</v>
      </c>
      <c r="O61" s="66">
        <v>1.8671867967150002</v>
      </c>
      <c r="P61" s="66">
        <v>0.17683787000000001</v>
      </c>
      <c r="Q61" s="66">
        <v>0.31077358999999999</v>
      </c>
      <c r="R61" s="65">
        <v>98.886060866714985</v>
      </c>
      <c r="S61" s="72">
        <v>0.75526506899060564</v>
      </c>
      <c r="T61" s="71">
        <v>56.924726211788453</v>
      </c>
      <c r="U61" s="65">
        <v>13.972362301521004</v>
      </c>
      <c r="V61" s="65">
        <v>11.183761617227608</v>
      </c>
      <c r="W61" s="65">
        <v>7.0442942604306875</v>
      </c>
      <c r="X61" s="65">
        <v>3.4878021025114121</v>
      </c>
      <c r="Y61" s="65">
        <v>3.1281556701599862</v>
      </c>
      <c r="Z61" s="65">
        <v>1.8775730711960745</v>
      </c>
      <c r="AA61" s="65">
        <v>1.8882204229286825</v>
      </c>
      <c r="AB61" s="65">
        <v>0.17882992653368354</v>
      </c>
      <c r="AC61" s="65">
        <v>0.31427441570241199</v>
      </c>
      <c r="AD61" s="72">
        <v>100</v>
      </c>
      <c r="AE61" s="64"/>
      <c r="AF61" s="139">
        <v>9.0440781799999996</v>
      </c>
      <c r="AG61" s="134">
        <v>5.4946000000000002</v>
      </c>
      <c r="AH61" s="134">
        <v>30.868200000000002</v>
      </c>
      <c r="AI61" s="134">
        <v>320.32889999999998</v>
      </c>
      <c r="AJ61" s="134">
        <v>698.38416883000002</v>
      </c>
      <c r="AK61" s="134">
        <v>48.17759272</v>
      </c>
      <c r="AL61" s="134">
        <v>317.83199999999999</v>
      </c>
      <c r="AM61" s="134">
        <v>185.98438535999998</v>
      </c>
      <c r="AN61" s="134">
        <v>34.315699999999993</v>
      </c>
      <c r="AO61" s="137">
        <v>11.238699999999998</v>
      </c>
      <c r="AP61" s="134">
        <v>22.26237038</v>
      </c>
      <c r="AQ61" s="134">
        <v>16.033900000000003</v>
      </c>
      <c r="AR61" s="134">
        <v>118.1305</v>
      </c>
      <c r="AS61" s="134">
        <v>9.7398000000000007</v>
      </c>
      <c r="AT61" s="134">
        <v>24.624500000000005</v>
      </c>
      <c r="AU61" s="134">
        <v>50.351599999999998</v>
      </c>
      <c r="AV61" s="134">
        <v>6.1</v>
      </c>
      <c r="AW61" s="134">
        <v>27.1724</v>
      </c>
      <c r="AX61" s="134">
        <v>2.5999999999999996</v>
      </c>
      <c r="AY61" s="134">
        <f t="shared" si="27"/>
        <v>1938.6833954699998</v>
      </c>
      <c r="AZ61" s="136">
        <f t="shared" si="28"/>
        <v>0.19386833954699997</v>
      </c>
      <c r="BA61" s="136">
        <f t="shared" si="29"/>
        <v>99.07992920626198</v>
      </c>
      <c r="BB61" s="136">
        <f t="shared" si="30"/>
        <v>99.125773004478134</v>
      </c>
      <c r="BC61" s="136">
        <f t="shared" si="31"/>
        <v>99.881038073468744</v>
      </c>
      <c r="BD61" s="140">
        <f t="shared" si="32"/>
        <v>101.10860719998874</v>
      </c>
      <c r="BE61" s="124">
        <f t="shared" si="33"/>
        <v>11.508824405174588</v>
      </c>
      <c r="BF61" s="121">
        <f t="shared" si="34"/>
        <v>8.0307643203323344</v>
      </c>
      <c r="BG61" s="121">
        <f t="shared" si="35"/>
        <v>47.347352949550675</v>
      </c>
      <c r="BH61" s="121">
        <f t="shared" si="36"/>
        <v>471.24354017902715</v>
      </c>
      <c r="BI61" s="121">
        <f t="shared" si="37"/>
        <v>779.74536514047043</v>
      </c>
      <c r="BJ61" s="121">
        <f t="shared" si="38"/>
        <v>52.687019908019188</v>
      </c>
      <c r="BK61" s="121">
        <f t="shared" si="39"/>
        <v>375.87025610591189</v>
      </c>
      <c r="BL61" s="121">
        <f t="shared" si="40"/>
        <v>251.22775667681648</v>
      </c>
      <c r="BM61" s="121">
        <f t="shared" si="41"/>
        <v>43.579259979753658</v>
      </c>
      <c r="BN61" s="121">
        <f t="shared" si="42"/>
        <v>16.077440232062511</v>
      </c>
      <c r="BO61" s="121">
        <f t="shared" si="43"/>
        <v>29.925836947986234</v>
      </c>
      <c r="BP61" s="121">
        <f t="shared" si="44"/>
        <v>20.071013272275206</v>
      </c>
      <c r="BQ61" s="121">
        <f t="shared" si="45"/>
        <v>147.04419129570138</v>
      </c>
      <c r="BR61" s="121">
        <f t="shared" si="46"/>
        <v>10.491944408513925</v>
      </c>
      <c r="BS61" s="121">
        <f t="shared" si="47"/>
        <v>28.87896692102801</v>
      </c>
      <c r="BT61" s="121">
        <f t="shared" si="48"/>
        <v>61.894853535209251</v>
      </c>
      <c r="BU61" s="121">
        <f t="shared" si="49"/>
        <v>6.9412415207853888</v>
      </c>
      <c r="BV61" s="121">
        <f t="shared" si="50"/>
        <v>31.693598003327789</v>
      </c>
      <c r="BW61" s="121">
        <f t="shared" si="51"/>
        <v>2.8621518296013102</v>
      </c>
      <c r="BX61" s="122">
        <f t="shared" si="52"/>
        <v>2397.1213776315471</v>
      </c>
      <c r="BY61" s="125">
        <f t="shared" si="53"/>
        <v>0.23971213776315473</v>
      </c>
    </row>
    <row r="62" spans="1:77" x14ac:dyDescent="0.25">
      <c r="A62" s="104" t="s">
        <v>891</v>
      </c>
      <c r="B62" s="95" t="s">
        <v>758</v>
      </c>
      <c r="C62" s="96" t="s">
        <v>829</v>
      </c>
      <c r="D62" s="98">
        <v>47.117221999999998</v>
      </c>
      <c r="E62" s="98">
        <v>-120.395492</v>
      </c>
      <c r="F62" s="97" t="s">
        <v>781</v>
      </c>
      <c r="G62" s="243" t="s">
        <v>784</v>
      </c>
      <c r="H62" s="71">
        <v>56.038094055000002</v>
      </c>
      <c r="I62" s="65">
        <v>13.737585035</v>
      </c>
      <c r="J62" s="65">
        <v>11.429971075000001</v>
      </c>
      <c r="K62" s="65">
        <v>6.6647360449999997</v>
      </c>
      <c r="L62" s="65">
        <v>3.6649937299999999</v>
      </c>
      <c r="M62" s="65">
        <v>3.2442504000000003</v>
      </c>
      <c r="N62" s="65">
        <v>1.770824205</v>
      </c>
      <c r="O62" s="66">
        <v>1.8612555809320002</v>
      </c>
      <c r="P62" s="66">
        <v>0.17953528999999999</v>
      </c>
      <c r="Q62" s="66">
        <v>0.30725618999999998</v>
      </c>
      <c r="R62" s="65">
        <v>98.898501605932012</v>
      </c>
      <c r="S62" s="72">
        <v>0.86050724637668341</v>
      </c>
      <c r="T62" s="71">
        <v>56.662227581857309</v>
      </c>
      <c r="U62" s="65">
        <v>13.890589656998412</v>
      </c>
      <c r="V62" s="65">
        <v>11.557274265431765</v>
      </c>
      <c r="W62" s="65">
        <v>6.7389656433381626</v>
      </c>
      <c r="X62" s="65">
        <v>3.7058132029172937</v>
      </c>
      <c r="Y62" s="65">
        <v>3.2803837745964475</v>
      </c>
      <c r="Z62" s="65">
        <v>1.7905470520230657</v>
      </c>
      <c r="AA62" s="65">
        <v>1.8819856223386511</v>
      </c>
      <c r="AB62" s="65">
        <v>0.18153489394143796</v>
      </c>
      <c r="AC62" s="65">
        <v>0.31067830655744794</v>
      </c>
      <c r="AD62" s="72">
        <v>100</v>
      </c>
      <c r="AE62" s="64"/>
      <c r="AF62" s="139">
        <v>7.7960606100000014</v>
      </c>
      <c r="AG62" s="134">
        <v>4.5977499999999996</v>
      </c>
      <c r="AH62" s="134">
        <v>30.684599999999996</v>
      </c>
      <c r="AI62" s="134">
        <v>321.98910000000001</v>
      </c>
      <c r="AJ62" s="134">
        <v>683.431682335</v>
      </c>
      <c r="AK62" s="134">
        <v>48.202503180000001</v>
      </c>
      <c r="AL62" s="134">
        <v>304.99720000000002</v>
      </c>
      <c r="AM62" s="134">
        <v>187.37760023999999</v>
      </c>
      <c r="AN62" s="134">
        <v>33.632950000000001</v>
      </c>
      <c r="AO62" s="137">
        <v>11.69425</v>
      </c>
      <c r="AP62" s="134">
        <v>22.767510550000001</v>
      </c>
      <c r="AQ62" s="134">
        <v>16.34215</v>
      </c>
      <c r="AR62" s="134">
        <v>118.291</v>
      </c>
      <c r="AS62" s="134">
        <v>8.6913</v>
      </c>
      <c r="AT62" s="134">
        <v>24.937049999999999</v>
      </c>
      <c r="AU62" s="134">
        <v>51.825000000000003</v>
      </c>
      <c r="AV62" s="134">
        <v>6.3468999999999998</v>
      </c>
      <c r="AW62" s="134">
        <v>27.736400000000003</v>
      </c>
      <c r="AX62" s="134">
        <v>1.74935</v>
      </c>
      <c r="AY62" s="134">
        <f t="shared" si="27"/>
        <v>1913.0903569149998</v>
      </c>
      <c r="AZ62" s="136">
        <f t="shared" si="28"/>
        <v>0.19130903569149998</v>
      </c>
      <c r="BA62" s="136">
        <f t="shared" si="29"/>
        <v>99.089810641623515</v>
      </c>
      <c r="BB62" s="136">
        <f t="shared" si="30"/>
        <v>99.13535354062958</v>
      </c>
      <c r="BC62" s="136">
        <f t="shared" si="31"/>
        <v>99.995860787006265</v>
      </c>
      <c r="BD62" s="140">
        <f t="shared" si="32"/>
        <v>101.26458757633127</v>
      </c>
      <c r="BE62" s="124">
        <f t="shared" si="33"/>
        <v>9.9206896299284644</v>
      </c>
      <c r="BF62" s="121">
        <f t="shared" si="34"/>
        <v>6.7199517078236788</v>
      </c>
      <c r="BG62" s="121">
        <f t="shared" si="35"/>
        <v>47.065737111842687</v>
      </c>
      <c r="BH62" s="121">
        <f t="shared" si="36"/>
        <v>473.68590028267448</v>
      </c>
      <c r="BI62" s="121">
        <f t="shared" si="37"/>
        <v>763.05092594472774</v>
      </c>
      <c r="BJ62" s="121">
        <f t="shared" si="38"/>
        <v>52.714261989406808</v>
      </c>
      <c r="BK62" s="121">
        <f t="shared" si="39"/>
        <v>360.69173549417945</v>
      </c>
      <c r="BL62" s="121">
        <f t="shared" si="40"/>
        <v>253.10971170327559</v>
      </c>
      <c r="BM62" s="121">
        <f t="shared" si="41"/>
        <v>42.712200885776952</v>
      </c>
      <c r="BN62" s="121">
        <f t="shared" si="42"/>
        <v>16.729123958624847</v>
      </c>
      <c r="BO62" s="121">
        <f t="shared" si="43"/>
        <v>30.604863579259899</v>
      </c>
      <c r="BP62" s="121">
        <f t="shared" si="44"/>
        <v>20.45687633997419</v>
      </c>
      <c r="BQ62" s="121">
        <f t="shared" si="45"/>
        <v>147.24397537096525</v>
      </c>
      <c r="BR62" s="121">
        <f t="shared" si="46"/>
        <v>9.3624752497707426</v>
      </c>
      <c r="BS62" s="121">
        <f t="shared" si="47"/>
        <v>29.245517352962349</v>
      </c>
      <c r="BT62" s="121">
        <f t="shared" si="48"/>
        <v>63.706034852163974</v>
      </c>
      <c r="BU62" s="121">
        <f t="shared" si="49"/>
        <v>7.2221911161102925</v>
      </c>
      <c r="BV62" s="121">
        <f t="shared" si="50"/>
        <v>32.351441597337775</v>
      </c>
      <c r="BW62" s="121">
        <f t="shared" si="51"/>
        <v>1.9257328088896355</v>
      </c>
      <c r="BX62" s="122">
        <f t="shared" si="52"/>
        <v>2368.5193469756955</v>
      </c>
      <c r="BY62" s="125">
        <f t="shared" si="53"/>
        <v>0.23685193469756954</v>
      </c>
    </row>
    <row r="63" spans="1:77" x14ac:dyDescent="0.25">
      <c r="A63" s="104" t="s">
        <v>892</v>
      </c>
      <c r="B63" s="95" t="s">
        <v>759</v>
      </c>
      <c r="C63" s="96" t="s">
        <v>882</v>
      </c>
      <c r="D63" s="98">
        <v>47.137405999999999</v>
      </c>
      <c r="E63" s="98">
        <v>-120.392889</v>
      </c>
      <c r="F63" s="97" t="s">
        <v>790</v>
      </c>
      <c r="G63" s="243" t="s">
        <v>776</v>
      </c>
      <c r="H63" s="71">
        <v>54.885237449999998</v>
      </c>
      <c r="I63" s="65">
        <v>13.89190151</v>
      </c>
      <c r="J63" s="65">
        <v>11.2799923</v>
      </c>
      <c r="K63" s="65">
        <v>7.7527502699999999</v>
      </c>
      <c r="L63" s="65">
        <v>4.1335398699999999</v>
      </c>
      <c r="M63" s="65">
        <v>3.06360659</v>
      </c>
      <c r="N63" s="65">
        <v>1.4541968700000001</v>
      </c>
      <c r="O63" s="66">
        <v>1.7971449131970001</v>
      </c>
      <c r="P63" s="66">
        <v>0.18687287</v>
      </c>
      <c r="Q63" s="66">
        <v>0.29977920000000002</v>
      </c>
      <c r="R63" s="65">
        <v>98.745021843197023</v>
      </c>
      <c r="S63" s="72">
        <v>0.73288632465300119</v>
      </c>
      <c r="T63" s="71">
        <v>55.582789314843097</v>
      </c>
      <c r="U63" s="65">
        <v>14.068457579623367</v>
      </c>
      <c r="V63" s="65">
        <v>11.423352883461972</v>
      </c>
      <c r="W63" s="65">
        <v>7.8512821459607789</v>
      </c>
      <c r="X63" s="65">
        <v>4.1860741866702798</v>
      </c>
      <c r="Y63" s="65">
        <v>3.102542824756148</v>
      </c>
      <c r="Z63" s="65">
        <v>1.4726786655728368</v>
      </c>
      <c r="AA63" s="65">
        <v>1.8199853315651611</v>
      </c>
      <c r="AB63" s="65">
        <v>0.18924788967766529</v>
      </c>
      <c r="AC63" s="65">
        <v>0.30358917786866957</v>
      </c>
      <c r="AD63" s="72">
        <v>100</v>
      </c>
      <c r="AE63" s="64"/>
      <c r="AF63" s="139">
        <v>16.920061100000005</v>
      </c>
      <c r="AG63" s="134">
        <v>13.237300000000001</v>
      </c>
      <c r="AH63" s="134">
        <v>32.767299999999999</v>
      </c>
      <c r="AI63" s="134">
        <v>318.43309999999997</v>
      </c>
      <c r="AJ63" s="134">
        <v>580.60202536999998</v>
      </c>
      <c r="AK63" s="134">
        <v>39.76813464</v>
      </c>
      <c r="AL63" s="134">
        <v>319.97840000000002</v>
      </c>
      <c r="AM63" s="134">
        <v>162.33001967999999</v>
      </c>
      <c r="AN63" s="134">
        <v>31.9175</v>
      </c>
      <c r="AO63" s="137">
        <v>10.0403</v>
      </c>
      <c r="AP63" s="134">
        <v>21.878439659999998</v>
      </c>
      <c r="AQ63" s="134">
        <v>30.770299999999999</v>
      </c>
      <c r="AR63" s="134">
        <v>112.2372</v>
      </c>
      <c r="AS63" s="134">
        <v>8.2834000000000003</v>
      </c>
      <c r="AT63" s="134">
        <v>21.877499999999998</v>
      </c>
      <c r="AU63" s="134">
        <v>46.402899999999995</v>
      </c>
      <c r="AV63" s="134">
        <v>5.1452999999999998</v>
      </c>
      <c r="AW63" s="134">
        <v>24.375299999999999</v>
      </c>
      <c r="AX63" s="134">
        <v>1.399</v>
      </c>
      <c r="AY63" s="134">
        <f t="shared" si="27"/>
        <v>1798.3634804499995</v>
      </c>
      <c r="AZ63" s="136">
        <f t="shared" si="28"/>
        <v>0.17983634804499996</v>
      </c>
      <c r="BA63" s="136">
        <f t="shared" si="29"/>
        <v>98.924858191242024</v>
      </c>
      <c r="BB63" s="136">
        <f t="shared" si="30"/>
        <v>98.968920811879727</v>
      </c>
      <c r="BC63" s="136">
        <f t="shared" si="31"/>
        <v>99.701807136532722</v>
      </c>
      <c r="BD63" s="140">
        <f t="shared" si="32"/>
        <v>100.95388628183272</v>
      </c>
      <c r="BE63" s="124">
        <f t="shared" si="33"/>
        <v>21.531217250570609</v>
      </c>
      <c r="BF63" s="121">
        <f t="shared" si="34"/>
        <v>19.347293076390493</v>
      </c>
      <c r="BG63" s="121">
        <f t="shared" si="35"/>
        <v>50.260297597651032</v>
      </c>
      <c r="BH63" s="121">
        <f t="shared" si="36"/>
        <v>468.45458325546701</v>
      </c>
      <c r="BI63" s="121">
        <f t="shared" si="37"/>
        <v>648.24169630286735</v>
      </c>
      <c r="BJ63" s="121">
        <f t="shared" si="38"/>
        <v>43.490435764605124</v>
      </c>
      <c r="BK63" s="121">
        <f t="shared" si="39"/>
        <v>378.40860314996581</v>
      </c>
      <c r="BL63" s="121">
        <f t="shared" si="40"/>
        <v>219.27543329280422</v>
      </c>
      <c r="BM63" s="121">
        <f t="shared" si="41"/>
        <v>40.533663320398176</v>
      </c>
      <c r="BN63" s="121">
        <f t="shared" si="42"/>
        <v>14.363077861494412</v>
      </c>
      <c r="BO63" s="121">
        <f t="shared" si="43"/>
        <v>29.409744190120481</v>
      </c>
      <c r="BP63" s="121">
        <f t="shared" si="44"/>
        <v>38.517834069807698</v>
      </c>
      <c r="BQ63" s="121">
        <f t="shared" si="45"/>
        <v>139.70844368976594</v>
      </c>
      <c r="BR63" s="121">
        <f t="shared" si="46"/>
        <v>8.923075660022203</v>
      </c>
      <c r="BS63" s="121">
        <f t="shared" si="47"/>
        <v>25.657357461665825</v>
      </c>
      <c r="BT63" s="121">
        <f t="shared" si="48"/>
        <v>57.040902356806164</v>
      </c>
      <c r="BU63" s="121">
        <f t="shared" si="49"/>
        <v>5.8548803273601742</v>
      </c>
      <c r="BV63" s="121">
        <f t="shared" si="50"/>
        <v>28.431090349417637</v>
      </c>
      <c r="BW63" s="121">
        <f t="shared" si="51"/>
        <v>1.540057849850859</v>
      </c>
      <c r="BX63" s="122">
        <f t="shared" si="52"/>
        <v>2238.9896868270312</v>
      </c>
      <c r="BY63" s="125">
        <f t="shared" si="53"/>
        <v>0.22389896868270312</v>
      </c>
    </row>
    <row r="64" spans="1:77" x14ac:dyDescent="0.25">
      <c r="A64" s="104" t="s">
        <v>894</v>
      </c>
      <c r="B64" s="95" t="s">
        <v>760</v>
      </c>
      <c r="C64" s="96" t="s">
        <v>893</v>
      </c>
      <c r="D64" s="98">
        <v>47.183303000000002</v>
      </c>
      <c r="E64" s="98">
        <v>-120.44507299999999</v>
      </c>
      <c r="F64" s="97" t="s">
        <v>797</v>
      </c>
      <c r="G64" s="243" t="s">
        <v>784</v>
      </c>
      <c r="H64" s="71">
        <v>53.765100000000004</v>
      </c>
      <c r="I64" s="65">
        <v>13.515754999999999</v>
      </c>
      <c r="J64" s="65">
        <v>12.7506</v>
      </c>
      <c r="K64" s="65">
        <v>7.6734200000000001</v>
      </c>
      <c r="L64" s="65">
        <v>4.03362</v>
      </c>
      <c r="M64" s="65">
        <v>3.1211349999999998</v>
      </c>
      <c r="N64" s="65">
        <v>1.373535</v>
      </c>
      <c r="O64" s="66">
        <v>2.1977523919999999</v>
      </c>
      <c r="P64" s="66">
        <v>0.21387</v>
      </c>
      <c r="Q64" s="66">
        <v>0.43004500000000001</v>
      </c>
      <c r="R64" s="65">
        <v>99.074832392000005</v>
      </c>
      <c r="S64" s="72">
        <v>0.61924420450933559</v>
      </c>
      <c r="T64" s="71">
        <v>54.267162206515493</v>
      </c>
      <c r="U64" s="65">
        <v>13.641966050998189</v>
      </c>
      <c r="V64" s="65">
        <v>12.869665980913203</v>
      </c>
      <c r="W64" s="65">
        <v>7.7450749244160271</v>
      </c>
      <c r="X64" s="65">
        <v>4.0712862213488865</v>
      </c>
      <c r="Y64" s="65">
        <v>3.15028037357752</v>
      </c>
      <c r="Z64" s="65">
        <v>1.3863611644231344</v>
      </c>
      <c r="AA64" s="65">
        <v>2.2182751551921491</v>
      </c>
      <c r="AB64" s="65">
        <v>0.21586713278888109</v>
      </c>
      <c r="AC64" s="65">
        <v>0.43406078982650376</v>
      </c>
      <c r="AD64" s="72">
        <v>100</v>
      </c>
      <c r="AE64" s="64"/>
      <c r="AF64" s="139">
        <v>11.40232</v>
      </c>
      <c r="AG64" s="134">
        <v>12.55</v>
      </c>
      <c r="AH64" s="134">
        <v>35.700000000000003</v>
      </c>
      <c r="AI64" s="134">
        <v>370.20000000000005</v>
      </c>
      <c r="AJ64" s="134">
        <v>574.15346</v>
      </c>
      <c r="AK64" s="134">
        <v>34.42604</v>
      </c>
      <c r="AL64" s="134">
        <v>329.55</v>
      </c>
      <c r="AM64" s="134">
        <v>167.85187999999999</v>
      </c>
      <c r="AN64" s="134">
        <v>37.25</v>
      </c>
      <c r="AO64" s="137">
        <v>10.149999999999999</v>
      </c>
      <c r="AP64" s="134">
        <v>21.406150000000004</v>
      </c>
      <c r="AQ64" s="134">
        <v>21.9</v>
      </c>
      <c r="AR64" s="134">
        <v>128.10000000000002</v>
      </c>
      <c r="AS64" s="134">
        <v>6.8000000000000007</v>
      </c>
      <c r="AT64" s="134">
        <v>21.4</v>
      </c>
      <c r="AU64" s="134">
        <v>44.9</v>
      </c>
      <c r="AV64" s="134">
        <v>3.8000000000000003</v>
      </c>
      <c r="AW64" s="134">
        <v>25.549999999999997</v>
      </c>
      <c r="AX64" s="134">
        <v>2.3000000000000003</v>
      </c>
      <c r="AY64" s="134">
        <f t="shared" si="27"/>
        <v>1859.38985</v>
      </c>
      <c r="AZ64" s="136">
        <f t="shared" si="28"/>
        <v>0.185938985</v>
      </c>
      <c r="BA64" s="136">
        <f t="shared" si="29"/>
        <v>99.260771377000012</v>
      </c>
      <c r="BB64" s="136">
        <f t="shared" si="30"/>
        <v>99.307743942567924</v>
      </c>
      <c r="BC64" s="136">
        <f t="shared" si="31"/>
        <v>99.926988147077253</v>
      </c>
      <c r="BD64" s="140">
        <f t="shared" si="32"/>
        <v>101.34230474707725</v>
      </c>
      <c r="BE64" s="124">
        <f t="shared" si="33"/>
        <v>14.509748376767162</v>
      </c>
      <c r="BF64" s="121">
        <f t="shared" si="34"/>
        <v>18.342753288714519</v>
      </c>
      <c r="BG64" s="121">
        <f t="shared" si="35"/>
        <v>54.758635109885226</v>
      </c>
      <c r="BH64" s="121">
        <f t="shared" si="36"/>
        <v>544.6101134623691</v>
      </c>
      <c r="BI64" s="121">
        <f t="shared" si="37"/>
        <v>641.04187823212465</v>
      </c>
      <c r="BJ64" s="121">
        <f t="shared" si="38"/>
        <v>37.648320566280567</v>
      </c>
      <c r="BK64" s="121">
        <f t="shared" si="39"/>
        <v>389.72804154302673</v>
      </c>
      <c r="BL64" s="121">
        <f t="shared" si="40"/>
        <v>226.73436366586276</v>
      </c>
      <c r="BM64" s="121">
        <f t="shared" si="41"/>
        <v>47.305677408469712</v>
      </c>
      <c r="BN64" s="121">
        <f t="shared" si="42"/>
        <v>14.520008395582629</v>
      </c>
      <c r="BO64" s="121">
        <f t="shared" si="43"/>
        <v>28.774876333907063</v>
      </c>
      <c r="BP64" s="121">
        <f t="shared" si="44"/>
        <v>27.414115758663012</v>
      </c>
      <c r="BQ64" s="121">
        <f t="shared" si="45"/>
        <v>159.45383203304269</v>
      </c>
      <c r="BR64" s="121">
        <f t="shared" si="46"/>
        <v>7.3251218688160638</v>
      </c>
      <c r="BS64" s="121">
        <f t="shared" si="47"/>
        <v>25.097358001583757</v>
      </c>
      <c r="BT64" s="121">
        <f t="shared" si="48"/>
        <v>55.19345807741751</v>
      </c>
      <c r="BU64" s="121">
        <f t="shared" si="49"/>
        <v>4.3240520949154888</v>
      </c>
      <c r="BV64" s="121">
        <f t="shared" si="50"/>
        <v>29.801247920133111</v>
      </c>
      <c r="BW64" s="121">
        <f t="shared" si="51"/>
        <v>2.5319035415703901</v>
      </c>
      <c r="BX64" s="122">
        <f t="shared" si="52"/>
        <v>2329.1155056791322</v>
      </c>
      <c r="BY64" s="125">
        <f t="shared" si="53"/>
        <v>0.23291155056791321</v>
      </c>
    </row>
    <row r="65" spans="1:77" x14ac:dyDescent="0.25">
      <c r="A65" s="104" t="s">
        <v>895</v>
      </c>
      <c r="B65" s="95" t="s">
        <v>761</v>
      </c>
      <c r="C65" s="96" t="s">
        <v>882</v>
      </c>
      <c r="D65" s="98">
        <v>47.136848000000001</v>
      </c>
      <c r="E65" s="98">
        <v>-120.39525500000001</v>
      </c>
      <c r="F65" s="97" t="s">
        <v>781</v>
      </c>
      <c r="G65" s="243" t="s">
        <v>784</v>
      </c>
      <c r="H65" s="71">
        <v>56.199354999999997</v>
      </c>
      <c r="I65" s="65">
        <v>13.76609</v>
      </c>
      <c r="J65" s="65">
        <v>11.125525</v>
      </c>
      <c r="K65" s="65">
        <v>7.0680399999999999</v>
      </c>
      <c r="L65" s="65">
        <v>3.522135</v>
      </c>
      <c r="M65" s="65">
        <v>3.164955</v>
      </c>
      <c r="N65" s="65">
        <v>1.65564</v>
      </c>
      <c r="O65" s="66">
        <v>1.8963897725000001</v>
      </c>
      <c r="P65" s="66">
        <v>0.177395</v>
      </c>
      <c r="Q65" s="66">
        <v>0.3206</v>
      </c>
      <c r="R65" s="65">
        <v>98.896124772500016</v>
      </c>
      <c r="S65" s="72">
        <v>0.67209512731036791</v>
      </c>
      <c r="T65" s="71">
        <v>56.826650315450287</v>
      </c>
      <c r="U65" s="65">
        <v>13.919746634832681</v>
      </c>
      <c r="V65" s="65">
        <v>11.249707736873495</v>
      </c>
      <c r="W65" s="65">
        <v>7.1469332254011686</v>
      </c>
      <c r="X65" s="65">
        <v>3.5614489527292355</v>
      </c>
      <c r="Y65" s="65">
        <v>3.2002821215499</v>
      </c>
      <c r="Z65" s="65">
        <v>1.6741201981459064</v>
      </c>
      <c r="AA65" s="65">
        <v>1.9175572115312327</v>
      </c>
      <c r="AB65" s="65">
        <v>0.17937507703975081</v>
      </c>
      <c r="AC65" s="65">
        <v>0.3241785264463154</v>
      </c>
      <c r="AD65" s="72">
        <v>100</v>
      </c>
      <c r="AE65" s="64"/>
      <c r="AF65" s="139">
        <v>7.6954099999999999</v>
      </c>
      <c r="AG65" s="134">
        <v>4.8499999999999996</v>
      </c>
      <c r="AH65" s="134">
        <v>31.3</v>
      </c>
      <c r="AI65" s="134">
        <v>328.20000000000005</v>
      </c>
      <c r="AJ65" s="134">
        <v>709.78028999999992</v>
      </c>
      <c r="AK65" s="134">
        <v>36.236819999999994</v>
      </c>
      <c r="AL65" s="134">
        <v>316.04999999999995</v>
      </c>
      <c r="AM65" s="134">
        <v>186.79443999999998</v>
      </c>
      <c r="AN65" s="134">
        <v>35.099999999999994</v>
      </c>
      <c r="AO65" s="137">
        <v>11.8</v>
      </c>
      <c r="AP65" s="134">
        <v>22.669080000000001</v>
      </c>
      <c r="AQ65" s="134">
        <v>15.599999999999998</v>
      </c>
      <c r="AR65" s="134">
        <v>118.9</v>
      </c>
      <c r="AS65" s="134">
        <v>9.5</v>
      </c>
      <c r="AT65" s="134">
        <v>25.8</v>
      </c>
      <c r="AU65" s="134">
        <v>54.75</v>
      </c>
      <c r="AV65" s="134">
        <v>6.55</v>
      </c>
      <c r="AW65" s="134">
        <v>28.6</v>
      </c>
      <c r="AX65" s="134">
        <v>3.2</v>
      </c>
      <c r="AY65" s="134">
        <f t="shared" si="27"/>
        <v>1953.3760399999994</v>
      </c>
      <c r="AZ65" s="136">
        <f t="shared" si="28"/>
        <v>0.19533760399999994</v>
      </c>
      <c r="BA65" s="136">
        <f t="shared" si="29"/>
        <v>99.091462376500019</v>
      </c>
      <c r="BB65" s="136">
        <f t="shared" si="30"/>
        <v>99.13787296954186</v>
      </c>
      <c r="BC65" s="136">
        <f t="shared" si="31"/>
        <v>99.809968096852231</v>
      </c>
      <c r="BD65" s="140">
        <f t="shared" si="32"/>
        <v>101.04490137185223</v>
      </c>
      <c r="BE65" s="124">
        <f t="shared" si="33"/>
        <v>9.7926091142905811</v>
      </c>
      <c r="BF65" s="121">
        <f t="shared" si="34"/>
        <v>7.0886337410570039</v>
      </c>
      <c r="BG65" s="121">
        <f t="shared" si="35"/>
        <v>48.009671678974996</v>
      </c>
      <c r="BH65" s="121">
        <f t="shared" si="36"/>
        <v>482.8229044796044</v>
      </c>
      <c r="BI65" s="121">
        <f t="shared" si="37"/>
        <v>792.46912529925726</v>
      </c>
      <c r="BJ65" s="121">
        <f t="shared" si="38"/>
        <v>39.628589743769737</v>
      </c>
      <c r="BK65" s="121">
        <f t="shared" si="39"/>
        <v>373.76285094727228</v>
      </c>
      <c r="BL65" s="121">
        <f t="shared" si="40"/>
        <v>252.321978697654</v>
      </c>
      <c r="BM65" s="121">
        <f t="shared" si="41"/>
        <v>44.57528260502783</v>
      </c>
      <c r="BN65" s="121">
        <f t="shared" si="42"/>
        <v>16.880403849051728</v>
      </c>
      <c r="BO65" s="121">
        <f t="shared" si="43"/>
        <v>30.472549879518077</v>
      </c>
      <c r="BP65" s="121">
        <f t="shared" si="44"/>
        <v>19.527863280143514</v>
      </c>
      <c r="BQ65" s="121">
        <f t="shared" si="45"/>
        <v>148.00203457243384</v>
      </c>
      <c r="BR65" s="121">
        <f t="shared" si="46"/>
        <v>10.233626140257735</v>
      </c>
      <c r="BS65" s="121">
        <f t="shared" si="47"/>
        <v>30.257562450507525</v>
      </c>
      <c r="BT65" s="121">
        <f t="shared" si="48"/>
        <v>67.301599771461213</v>
      </c>
      <c r="BU65" s="121">
        <f t="shared" si="49"/>
        <v>7.4533003214990652</v>
      </c>
      <c r="BV65" s="121">
        <f t="shared" si="50"/>
        <v>33.358735440931781</v>
      </c>
      <c r="BW65" s="121">
        <f t="shared" si="51"/>
        <v>3.5226484056631513</v>
      </c>
      <c r="BX65" s="122">
        <f t="shared" si="52"/>
        <v>2417.481970418376</v>
      </c>
      <c r="BY65" s="125">
        <f t="shared" si="53"/>
        <v>0.24174819704183761</v>
      </c>
    </row>
    <row r="66" spans="1:77" x14ac:dyDescent="0.25">
      <c r="A66" s="104" t="s">
        <v>896</v>
      </c>
      <c r="B66" s="95" t="s">
        <v>762</v>
      </c>
      <c r="C66" s="96" t="s">
        <v>882</v>
      </c>
      <c r="D66" s="98">
        <v>47.136902999999997</v>
      </c>
      <c r="E66" s="98">
        <v>-120.394502</v>
      </c>
      <c r="F66" s="97" t="s">
        <v>781</v>
      </c>
      <c r="G66" s="243" t="s">
        <v>776</v>
      </c>
      <c r="H66" s="71">
        <v>56.76358415</v>
      </c>
      <c r="I66" s="65">
        <v>13.956666275</v>
      </c>
      <c r="J66" s="65">
        <v>9.8703591900000003</v>
      </c>
      <c r="K66" s="65">
        <v>7.1387310250000002</v>
      </c>
      <c r="L66" s="65">
        <v>3.5429519999999997</v>
      </c>
      <c r="M66" s="65">
        <v>2.96784537</v>
      </c>
      <c r="N66" s="65">
        <v>1.9343057299999999</v>
      </c>
      <c r="O66" s="66">
        <v>1.9047597851530003</v>
      </c>
      <c r="P66" s="66">
        <v>0.17151408499999998</v>
      </c>
      <c r="Q66" s="66">
        <v>0.30922519999999998</v>
      </c>
      <c r="R66" s="65">
        <v>98.559942810153004</v>
      </c>
      <c r="S66" s="72">
        <v>1.0553633217993048</v>
      </c>
      <c r="T66" s="71">
        <v>57.592955648663981</v>
      </c>
      <c r="U66" s="65">
        <v>14.160586823678914</v>
      </c>
      <c r="V66" s="65">
        <v>10.014574794358769</v>
      </c>
      <c r="W66" s="65">
        <v>7.243034869399918</v>
      </c>
      <c r="X66" s="65">
        <v>3.5947179949408694</v>
      </c>
      <c r="Y66" s="65">
        <v>3.0112084944252544</v>
      </c>
      <c r="Z66" s="65">
        <v>1.9625678291289961</v>
      </c>
      <c r="AA66" s="65">
        <v>1.9325901891217252</v>
      </c>
      <c r="AB66" s="65">
        <v>0.17402007358138577</v>
      </c>
      <c r="AC66" s="65">
        <v>0.31374328270018603</v>
      </c>
      <c r="AD66" s="72">
        <v>100</v>
      </c>
      <c r="AE66" s="64"/>
      <c r="AF66" s="139">
        <v>8.5786363000000012</v>
      </c>
      <c r="AG66" s="134">
        <v>4.8975999999999997</v>
      </c>
      <c r="AH66" s="134">
        <v>30.83455</v>
      </c>
      <c r="AI66" s="134">
        <v>323.63834999999995</v>
      </c>
      <c r="AJ66" s="134">
        <v>855.92285000000004</v>
      </c>
      <c r="AK66" s="134">
        <v>50.795050739999994</v>
      </c>
      <c r="AL66" s="134">
        <v>331.28410000000002</v>
      </c>
      <c r="AM66" s="134">
        <v>188.26181187999998</v>
      </c>
      <c r="AN66" s="134">
        <v>35.0824</v>
      </c>
      <c r="AO66" s="137">
        <v>11.44415</v>
      </c>
      <c r="AP66" s="134">
        <v>22.767620370000003</v>
      </c>
      <c r="AQ66" s="134">
        <v>17.491049999999998</v>
      </c>
      <c r="AR66" s="134">
        <v>118.89024999999999</v>
      </c>
      <c r="AS66" s="134">
        <v>9.4450500000000002</v>
      </c>
      <c r="AT66" s="134">
        <v>25.287749999999999</v>
      </c>
      <c r="AU66" s="134">
        <v>51.973950000000002</v>
      </c>
      <c r="AV66" s="134">
        <v>6.1</v>
      </c>
      <c r="AW66" s="134">
        <v>28.486499999999999</v>
      </c>
      <c r="AX66" s="134">
        <v>2.4975000000000001</v>
      </c>
      <c r="AY66" s="134">
        <f t="shared" si="27"/>
        <v>2123.6791692900001</v>
      </c>
      <c r="AZ66" s="136">
        <f t="shared" si="28"/>
        <v>0.21236791692900001</v>
      </c>
      <c r="BA66" s="136">
        <f t="shared" si="29"/>
        <v>98.772310727082001</v>
      </c>
      <c r="BB66" s="136">
        <f t="shared" si="30"/>
        <v>98.82062318097023</v>
      </c>
      <c r="BC66" s="136">
        <f t="shared" si="31"/>
        <v>99.875986502769535</v>
      </c>
      <c r="BD66" s="140">
        <f t="shared" si="32"/>
        <v>100.97159637285954</v>
      </c>
      <c r="BE66" s="124">
        <f t="shared" si="33"/>
        <v>10.916537522960315</v>
      </c>
      <c r="BF66" s="121">
        <f t="shared" si="34"/>
        <v>7.1582046618970692</v>
      </c>
      <c r="BG66" s="121">
        <f t="shared" si="35"/>
        <v>47.295738717857461</v>
      </c>
      <c r="BH66" s="121">
        <f t="shared" si="36"/>
        <v>476.11215157826547</v>
      </c>
      <c r="BI66" s="121">
        <f t="shared" si="37"/>
        <v>955.63717648900547</v>
      </c>
      <c r="BJ66" s="121">
        <f t="shared" si="38"/>
        <v>55.549472243685493</v>
      </c>
      <c r="BK66" s="121">
        <f t="shared" si="39"/>
        <v>391.77879984021916</v>
      </c>
      <c r="BL66" s="121">
        <f t="shared" si="40"/>
        <v>254.30410501922384</v>
      </c>
      <c r="BM66" s="121">
        <f t="shared" si="41"/>
        <v>44.552931466171756</v>
      </c>
      <c r="BN66" s="121">
        <f t="shared" si="42"/>
        <v>16.371345229586893</v>
      </c>
      <c r="BO66" s="121">
        <f t="shared" si="43"/>
        <v>30.605011203046477</v>
      </c>
      <c r="BP66" s="121">
        <f t="shared" si="44"/>
        <v>21.895053399112452</v>
      </c>
      <c r="BQ66" s="121">
        <f t="shared" si="45"/>
        <v>147.98989815664677</v>
      </c>
      <c r="BR66" s="121">
        <f t="shared" si="46"/>
        <v>10.174432692214875</v>
      </c>
      <c r="BS66" s="121">
        <f t="shared" si="47"/>
        <v>29.656809103016339</v>
      </c>
      <c r="BT66" s="121">
        <f t="shared" si="48"/>
        <v>63.889132081131265</v>
      </c>
      <c r="BU66" s="121">
        <f t="shared" si="49"/>
        <v>6.9412415207853888</v>
      </c>
      <c r="BV66" s="121">
        <f t="shared" si="50"/>
        <v>33.22635024958403</v>
      </c>
      <c r="BW66" s="121">
        <f t="shared" si="51"/>
        <v>2.7493169978574126</v>
      </c>
      <c r="BX66" s="122">
        <f t="shared" si="52"/>
        <v>2606.8037081722673</v>
      </c>
      <c r="BY66" s="125">
        <f t="shared" si="53"/>
        <v>0.26068037081722673</v>
      </c>
    </row>
    <row r="67" spans="1:77" x14ac:dyDescent="0.25">
      <c r="A67" s="104" t="s">
        <v>897</v>
      </c>
      <c r="B67" s="95" t="s">
        <v>763</v>
      </c>
      <c r="C67" s="96" t="s">
        <v>830</v>
      </c>
      <c r="D67" s="98">
        <v>47.126266000000001</v>
      </c>
      <c r="E67" s="98">
        <v>-120.392503</v>
      </c>
      <c r="F67" s="97" t="s">
        <v>781</v>
      </c>
      <c r="G67" s="243" t="s">
        <v>778</v>
      </c>
      <c r="H67" s="71">
        <v>56.382791679999997</v>
      </c>
      <c r="I67" s="65">
        <v>13.725131789999999</v>
      </c>
      <c r="J67" s="65">
        <v>11.335509930000001</v>
      </c>
      <c r="K67" s="65">
        <v>6.7717396299999999</v>
      </c>
      <c r="L67" s="65">
        <v>3.4862751799999998</v>
      </c>
      <c r="M67" s="65">
        <v>3.2725715099999997</v>
      </c>
      <c r="N67" s="65">
        <v>1.73278387</v>
      </c>
      <c r="O67" s="66">
        <v>1.8667308515490002</v>
      </c>
      <c r="P67" s="66">
        <v>0.17902052000000002</v>
      </c>
      <c r="Q67" s="66">
        <v>0.31085372999999999</v>
      </c>
      <c r="R67" s="65">
        <v>99.063408691549014</v>
      </c>
      <c r="S67" s="72">
        <v>0.58139534883732946</v>
      </c>
      <c r="T67" s="71">
        <v>56.915860684299211</v>
      </c>
      <c r="U67" s="65">
        <v>13.854895537398235</v>
      </c>
      <c r="V67" s="65">
        <v>11.442681086510017</v>
      </c>
      <c r="W67" s="65">
        <v>6.8357627901589559</v>
      </c>
      <c r="X67" s="65">
        <v>3.5192360388638737</v>
      </c>
      <c r="Y67" s="65">
        <v>3.3035119154739716</v>
      </c>
      <c r="Z67" s="65">
        <v>1.749166410571759</v>
      </c>
      <c r="AA67" s="65">
        <v>1.8843797888697615</v>
      </c>
      <c r="AB67" s="65">
        <v>0.18071306283979308</v>
      </c>
      <c r="AC67" s="65">
        <v>0.31379268501439983</v>
      </c>
      <c r="AD67" s="72">
        <v>100</v>
      </c>
      <c r="AE67" s="64"/>
      <c r="AF67" s="139">
        <v>9.5653428200000015</v>
      </c>
      <c r="AG67" s="134">
        <v>6.0939999999999994</v>
      </c>
      <c r="AH67" s="134">
        <v>30.619700000000002</v>
      </c>
      <c r="AI67" s="134">
        <v>317.73410000000001</v>
      </c>
      <c r="AJ67" s="134">
        <v>685.66407617999994</v>
      </c>
      <c r="AK67" s="134">
        <v>48.177396960000003</v>
      </c>
      <c r="AL67" s="134">
        <v>307.49170000000004</v>
      </c>
      <c r="AM67" s="134">
        <v>185.82795311999996</v>
      </c>
      <c r="AN67" s="134">
        <v>34.964600000000004</v>
      </c>
      <c r="AO67" s="137">
        <v>11.5883</v>
      </c>
      <c r="AP67" s="134">
        <v>21.604438760000001</v>
      </c>
      <c r="AQ67" s="134">
        <v>16.132999999999999</v>
      </c>
      <c r="AR67" s="134">
        <v>118.93049999999999</v>
      </c>
      <c r="AS67" s="134">
        <v>9.5908000000000015</v>
      </c>
      <c r="AT67" s="134">
        <v>24.251399999999997</v>
      </c>
      <c r="AU67" s="134">
        <v>51.845500000000001</v>
      </c>
      <c r="AV67" s="134">
        <v>6.2873999999999999</v>
      </c>
      <c r="AW67" s="134">
        <v>28.371700000000001</v>
      </c>
      <c r="AX67" s="134">
        <v>2.7</v>
      </c>
      <c r="AY67" s="134">
        <f t="shared" si="27"/>
        <v>1917.4419078399994</v>
      </c>
      <c r="AZ67" s="136">
        <f t="shared" si="28"/>
        <v>0.19174419078399993</v>
      </c>
      <c r="BA67" s="136">
        <f t="shared" si="29"/>
        <v>99.255152882333007</v>
      </c>
      <c r="BB67" s="136">
        <f t="shared" si="30"/>
        <v>99.300642736914497</v>
      </c>
      <c r="BC67" s="136">
        <f t="shared" si="31"/>
        <v>99.88203808575183</v>
      </c>
      <c r="BD67" s="140">
        <f t="shared" si="32"/>
        <v>101.14027968798183</v>
      </c>
      <c r="BE67" s="124">
        <f t="shared" si="33"/>
        <v>12.172147199492423</v>
      </c>
      <c r="BF67" s="121">
        <f t="shared" si="34"/>
        <v>8.9068317562889447</v>
      </c>
      <c r="BG67" s="121">
        <f t="shared" si="35"/>
        <v>46.966189901236767</v>
      </c>
      <c r="BH67" s="121">
        <f t="shared" si="36"/>
        <v>467.42626756311108</v>
      </c>
      <c r="BI67" s="121">
        <f t="shared" si="37"/>
        <v>765.54339188467452</v>
      </c>
      <c r="BJ67" s="121">
        <f t="shared" si="38"/>
        <v>52.686805824864869</v>
      </c>
      <c r="BK67" s="121">
        <f t="shared" si="39"/>
        <v>363.64174793426162</v>
      </c>
      <c r="BL67" s="121">
        <f t="shared" si="40"/>
        <v>251.01644796586709</v>
      </c>
      <c r="BM67" s="121">
        <f t="shared" si="41"/>
        <v>44.403331229964571</v>
      </c>
      <c r="BN67" s="121">
        <f t="shared" si="42"/>
        <v>16.577557959658147</v>
      </c>
      <c r="BO67" s="121">
        <f t="shared" si="43"/>
        <v>29.041422842616182</v>
      </c>
      <c r="BP67" s="121">
        <f t="shared" si="44"/>
        <v>20.195065275548419</v>
      </c>
      <c r="BQ67" s="121">
        <f t="shared" si="45"/>
        <v>148.03999977053692</v>
      </c>
      <c r="BR67" s="121">
        <f t="shared" si="46"/>
        <v>10.331438061682515</v>
      </c>
      <c r="BS67" s="121">
        <f t="shared" si="47"/>
        <v>28.441405039234034</v>
      </c>
      <c r="BT67" s="121">
        <f t="shared" si="48"/>
        <v>63.73123453792315</v>
      </c>
      <c r="BU67" s="121">
        <f t="shared" si="49"/>
        <v>7.1544855635714839</v>
      </c>
      <c r="BV67" s="121">
        <f t="shared" si="50"/>
        <v>33.092448752079868</v>
      </c>
      <c r="BW67" s="121">
        <f t="shared" si="51"/>
        <v>2.972234592278284</v>
      </c>
      <c r="BX67" s="122">
        <f t="shared" si="52"/>
        <v>2372.3404536548906</v>
      </c>
      <c r="BY67" s="125">
        <f t="shared" si="53"/>
        <v>0.23723404536548906</v>
      </c>
    </row>
    <row r="68" spans="1:77" x14ac:dyDescent="0.25">
      <c r="A68" s="104" t="s">
        <v>899</v>
      </c>
      <c r="B68" s="95" t="s">
        <v>764</v>
      </c>
      <c r="C68" s="96" t="s">
        <v>865</v>
      </c>
      <c r="D68" s="98">
        <v>47.128464000000001</v>
      </c>
      <c r="E68" s="98">
        <v>-120.38964</v>
      </c>
      <c r="F68" s="97" t="s">
        <v>625</v>
      </c>
      <c r="G68" s="243" t="s">
        <v>776</v>
      </c>
      <c r="H68" s="71">
        <v>53.601974819999995</v>
      </c>
      <c r="I68" s="65">
        <v>13.83521326</v>
      </c>
      <c r="J68" s="65">
        <v>12.29329706</v>
      </c>
      <c r="K68" s="65">
        <v>8.4974933899999989</v>
      </c>
      <c r="L68" s="65">
        <v>4.7416648400000003</v>
      </c>
      <c r="M68" s="65">
        <v>2.8906521500000002</v>
      </c>
      <c r="N68" s="65">
        <v>1.12890991</v>
      </c>
      <c r="O68" s="66">
        <v>1.8985987070370001</v>
      </c>
      <c r="P68" s="66">
        <v>0.20838131999999998</v>
      </c>
      <c r="Q68" s="66">
        <v>0.29612759999999999</v>
      </c>
      <c r="R68" s="65">
        <v>99.392313057037001</v>
      </c>
      <c r="S68" s="72">
        <v>0.14634860237076641</v>
      </c>
      <c r="T68" s="71">
        <v>53.929698556507198</v>
      </c>
      <c r="U68" s="65">
        <v>13.91980207972478</v>
      </c>
      <c r="V68" s="65">
        <v>12.36845856776208</v>
      </c>
      <c r="W68" s="65">
        <v>8.5494472647232289</v>
      </c>
      <c r="X68" s="65">
        <v>4.7706554905095748</v>
      </c>
      <c r="Y68" s="65">
        <v>2.9083256653270344</v>
      </c>
      <c r="Z68" s="65">
        <v>1.1358120917783316</v>
      </c>
      <c r="AA68" s="65">
        <v>1.9102067842484713</v>
      </c>
      <c r="AB68" s="65">
        <v>0.20965536829837017</v>
      </c>
      <c r="AC68" s="65">
        <v>0.29793813112092987</v>
      </c>
      <c r="AD68" s="72">
        <v>100</v>
      </c>
      <c r="AE68" s="64"/>
      <c r="AF68" s="139">
        <v>11.286393260000001</v>
      </c>
      <c r="AG68" s="134">
        <v>18.2818</v>
      </c>
      <c r="AH68" s="134">
        <v>37.412399999999998</v>
      </c>
      <c r="AI68" s="134">
        <v>333.01530000000002</v>
      </c>
      <c r="AJ68" s="134">
        <v>468.71841064</v>
      </c>
      <c r="AK68" s="134">
        <v>27.203572680000001</v>
      </c>
      <c r="AL68" s="134">
        <v>317.7312</v>
      </c>
      <c r="AM68" s="134">
        <v>158.32689471999998</v>
      </c>
      <c r="AN68" s="134">
        <v>32.966999999999999</v>
      </c>
      <c r="AO68" s="137">
        <v>10.200000000000001</v>
      </c>
      <c r="AP68" s="134">
        <v>21.823639480000004</v>
      </c>
      <c r="AQ68" s="134">
        <v>26.473599999999998</v>
      </c>
      <c r="AR68" s="134">
        <v>115.9843</v>
      </c>
      <c r="AS68" s="134">
        <v>5.9879999999999995</v>
      </c>
      <c r="AT68" s="134">
        <v>23</v>
      </c>
      <c r="AU68" s="134">
        <v>41.656399999999998</v>
      </c>
      <c r="AV68" s="134">
        <v>3.6968000000000001</v>
      </c>
      <c r="AW68" s="134">
        <v>24.274999999999999</v>
      </c>
      <c r="AX68" s="134">
        <v>1.1492</v>
      </c>
      <c r="AY68" s="134">
        <f t="shared" si="27"/>
        <v>1679.1899107800004</v>
      </c>
      <c r="AZ68" s="136">
        <f t="shared" si="28"/>
        <v>0.16791899107800004</v>
      </c>
      <c r="BA68" s="136">
        <f t="shared" si="29"/>
        <v>99.560232048114997</v>
      </c>
      <c r="BB68" s="136">
        <f t="shared" si="30"/>
        <v>99.603591996002919</v>
      </c>
      <c r="BC68" s="136">
        <f t="shared" si="31"/>
        <v>99.749940598373684</v>
      </c>
      <c r="BD68" s="140">
        <f t="shared" si="32"/>
        <v>101.11449657203369</v>
      </c>
      <c r="BE68" s="124">
        <f t="shared" si="33"/>
        <v>14.362228588904788</v>
      </c>
      <c r="BF68" s="121">
        <f t="shared" si="34"/>
        <v>26.720202954073393</v>
      </c>
      <c r="BG68" s="121">
        <f t="shared" si="35"/>
        <v>57.385208968769462</v>
      </c>
      <c r="BH68" s="121">
        <f t="shared" si="36"/>
        <v>489.90680798947835</v>
      </c>
      <c r="BI68" s="121">
        <f t="shared" si="37"/>
        <v>523.32373006798889</v>
      </c>
      <c r="BJ68" s="121">
        <f t="shared" si="38"/>
        <v>29.749829629104948</v>
      </c>
      <c r="BK68" s="121">
        <f t="shared" si="39"/>
        <v>375.75104934946359</v>
      </c>
      <c r="BL68" s="121">
        <f t="shared" si="40"/>
        <v>213.86801104361322</v>
      </c>
      <c r="BM68" s="121">
        <f t="shared" si="41"/>
        <v>41.866476969799223</v>
      </c>
      <c r="BN68" s="121">
        <f t="shared" si="42"/>
        <v>14.591535530536241</v>
      </c>
      <c r="BO68" s="121">
        <f t="shared" si="43"/>
        <v>29.336079920619628</v>
      </c>
      <c r="BP68" s="121">
        <f t="shared" si="44"/>
        <v>33.13928470084663</v>
      </c>
      <c r="BQ68" s="121">
        <f t="shared" si="45"/>
        <v>144.37268610983631</v>
      </c>
      <c r="BR68" s="121">
        <f t="shared" si="46"/>
        <v>6.4504161397750854</v>
      </c>
      <c r="BS68" s="121">
        <f t="shared" si="47"/>
        <v>26.973795983010582</v>
      </c>
      <c r="BT68" s="121">
        <f t="shared" si="48"/>
        <v>51.206253163833729</v>
      </c>
      <c r="BU68" s="121">
        <f t="shared" si="49"/>
        <v>4.2066199432851521</v>
      </c>
      <c r="BV68" s="121">
        <f t="shared" si="50"/>
        <v>28.314101497504161</v>
      </c>
      <c r="BW68" s="121">
        <f t="shared" si="51"/>
        <v>1.2650711086837791</v>
      </c>
      <c r="BX68" s="122">
        <f t="shared" si="52"/>
        <v>2112.7893896591272</v>
      </c>
      <c r="BY68" s="125">
        <f t="shared" si="53"/>
        <v>0.21127893896591271</v>
      </c>
    </row>
    <row r="69" spans="1:77" x14ac:dyDescent="0.25">
      <c r="A69" s="104" t="s">
        <v>828</v>
      </c>
      <c r="B69" s="95" t="s">
        <v>765</v>
      </c>
      <c r="C69" s="96" t="s">
        <v>878</v>
      </c>
      <c r="D69" s="98">
        <v>47.135461999999997</v>
      </c>
      <c r="E69" s="98">
        <v>-120.378677</v>
      </c>
      <c r="F69" s="97" t="s">
        <v>781</v>
      </c>
      <c r="G69" s="243" t="s">
        <v>782</v>
      </c>
      <c r="H69" s="71">
        <v>55.703068469999998</v>
      </c>
      <c r="I69" s="65">
        <v>13.822950625000001</v>
      </c>
      <c r="J69" s="65">
        <v>10.89475165</v>
      </c>
      <c r="K69" s="65">
        <v>7.03238465</v>
      </c>
      <c r="L69" s="65">
        <v>3.5016695800000002</v>
      </c>
      <c r="M69" s="65">
        <v>2.9411808349999999</v>
      </c>
      <c r="N69" s="65">
        <v>1.6862046500000001</v>
      </c>
      <c r="O69" s="66">
        <v>1.9015772816505001</v>
      </c>
      <c r="P69" s="66">
        <v>0.17313450999999999</v>
      </c>
      <c r="Q69" s="66">
        <v>0.30938773999999997</v>
      </c>
      <c r="R69" s="65">
        <v>97.96630999165049</v>
      </c>
      <c r="S69" s="72">
        <v>1.4368610113291822</v>
      </c>
      <c r="T69" s="71">
        <v>56.859412664157183</v>
      </c>
      <c r="U69" s="65">
        <v>14.10990229822692</v>
      </c>
      <c r="V69" s="65">
        <v>11.120916620140681</v>
      </c>
      <c r="W69" s="65">
        <v>7.1783704526580197</v>
      </c>
      <c r="X69" s="65">
        <v>3.5743610025716412</v>
      </c>
      <c r="Y69" s="65">
        <v>3.0022370294958254</v>
      </c>
      <c r="Z69" s="65">
        <v>1.7212086993413478</v>
      </c>
      <c r="AA69" s="65">
        <v>1.9410522676750492</v>
      </c>
      <c r="AB69" s="65">
        <v>0.17672862233430653</v>
      </c>
      <c r="AC69" s="65">
        <v>0.31581034339904057</v>
      </c>
      <c r="AD69" s="72">
        <v>100</v>
      </c>
      <c r="AE69" s="64"/>
      <c r="AF69" s="139">
        <v>9.2772908399999992</v>
      </c>
      <c r="AG69" s="134">
        <v>4.7810000000000006</v>
      </c>
      <c r="AH69" s="134">
        <v>30.8767</v>
      </c>
      <c r="AI69" s="134">
        <v>319.86545000000001</v>
      </c>
      <c r="AJ69" s="134">
        <v>744.08887495499994</v>
      </c>
      <c r="AK69" s="134">
        <v>44.080433799999994</v>
      </c>
      <c r="AL69" s="134">
        <v>322.90229999999997</v>
      </c>
      <c r="AM69" s="134">
        <v>187.55365155999996</v>
      </c>
      <c r="AN69" s="134">
        <v>36.30415</v>
      </c>
      <c r="AO69" s="137">
        <v>12.201249999999998</v>
      </c>
      <c r="AP69" s="134">
        <v>22.413508950000001</v>
      </c>
      <c r="AQ69" s="134">
        <v>15.338800000000001</v>
      </c>
      <c r="AR69" s="134">
        <v>122.80699999999999</v>
      </c>
      <c r="AS69" s="134">
        <v>9.6115499999999994</v>
      </c>
      <c r="AT69" s="134">
        <v>25.993200000000002</v>
      </c>
      <c r="AU69" s="134">
        <v>51.04645</v>
      </c>
      <c r="AV69" s="134">
        <v>5.9699999999999989</v>
      </c>
      <c r="AW69" s="134">
        <v>27.441050000000001</v>
      </c>
      <c r="AX69" s="134">
        <v>2.0414500000000002</v>
      </c>
      <c r="AY69" s="134">
        <f t="shared" si="27"/>
        <v>1994.594110105</v>
      </c>
      <c r="AZ69" s="136">
        <f t="shared" si="28"/>
        <v>0.19945941101049999</v>
      </c>
      <c r="BA69" s="136">
        <f t="shared" si="29"/>
        <v>98.165769402660985</v>
      </c>
      <c r="BB69" s="136">
        <f t="shared" si="30"/>
        <v>98.212439897797466</v>
      </c>
      <c r="BC69" s="136">
        <f t="shared" si="31"/>
        <v>99.649300909126652</v>
      </c>
      <c r="BD69" s="140">
        <f t="shared" si="32"/>
        <v>100.85861834227666</v>
      </c>
      <c r="BE69" s="124">
        <f t="shared" si="33"/>
        <v>11.805593572754216</v>
      </c>
      <c r="BF69" s="121">
        <f t="shared" si="34"/>
        <v>6.987785137318256</v>
      </c>
      <c r="BG69" s="121">
        <f t="shared" si="35"/>
        <v>47.36039071981493</v>
      </c>
      <c r="BH69" s="121">
        <f t="shared" si="36"/>
        <v>470.56174775038289</v>
      </c>
      <c r="BI69" s="121">
        <f t="shared" si="37"/>
        <v>830.77463292267146</v>
      </c>
      <c r="BJ69" s="121">
        <f t="shared" si="38"/>
        <v>48.206366529612723</v>
      </c>
      <c r="BK69" s="121">
        <f t="shared" si="39"/>
        <v>381.86642691166401</v>
      </c>
      <c r="BL69" s="121">
        <f t="shared" si="40"/>
        <v>253.3475218726507</v>
      </c>
      <c r="BM69" s="121">
        <f t="shared" si="41"/>
        <v>46.104494187615991</v>
      </c>
      <c r="BN69" s="121">
        <f t="shared" si="42"/>
        <v>17.454409107054438</v>
      </c>
      <c r="BO69" s="121">
        <f t="shared" si="43"/>
        <v>30.129002564457835</v>
      </c>
      <c r="BP69" s="121">
        <f t="shared" si="44"/>
        <v>19.200896748811886</v>
      </c>
      <c r="BQ69" s="121">
        <f t="shared" si="45"/>
        <v>152.86531421141194</v>
      </c>
      <c r="BR69" s="121">
        <f t="shared" si="46"/>
        <v>10.353790455620445</v>
      </c>
      <c r="BS69" s="121">
        <f t="shared" si="47"/>
        <v>30.484142336764815</v>
      </c>
      <c r="BT69" s="121">
        <f t="shared" si="48"/>
        <v>62.748999957148975</v>
      </c>
      <c r="BU69" s="121">
        <f t="shared" si="49"/>
        <v>6.7933134228014369</v>
      </c>
      <c r="BV69" s="121">
        <f t="shared" si="50"/>
        <v>32.006948502495845</v>
      </c>
      <c r="BW69" s="121">
        <f t="shared" si="51"/>
        <v>2.2472845586690755</v>
      </c>
      <c r="BX69" s="122">
        <f t="shared" si="52"/>
        <v>2461.2990614697223</v>
      </c>
      <c r="BY69" s="125">
        <f t="shared" si="53"/>
        <v>0.24612990614697222</v>
      </c>
    </row>
    <row r="70" spans="1:77" x14ac:dyDescent="0.25">
      <c r="A70" s="104" t="s">
        <v>901</v>
      </c>
      <c r="B70" s="95" t="s">
        <v>766</v>
      </c>
      <c r="C70" s="96" t="s">
        <v>862</v>
      </c>
      <c r="D70" s="98">
        <v>47.007438</v>
      </c>
      <c r="E70" s="98">
        <v>-120.388092</v>
      </c>
      <c r="F70" s="97" t="s">
        <v>900</v>
      </c>
      <c r="G70" s="243" t="s">
        <v>778</v>
      </c>
      <c r="H70" s="71">
        <v>50.09267629</v>
      </c>
      <c r="I70" s="65">
        <v>12.863064515</v>
      </c>
      <c r="J70" s="65">
        <v>13.984051205</v>
      </c>
      <c r="K70" s="65">
        <v>8.6637417200000009</v>
      </c>
      <c r="L70" s="65">
        <v>3.900501695</v>
      </c>
      <c r="M70" s="65">
        <v>2.5863064700000002</v>
      </c>
      <c r="N70" s="65">
        <v>1.2436480350000001</v>
      </c>
      <c r="O70" s="66">
        <v>3.6295627539519999</v>
      </c>
      <c r="P70" s="66">
        <v>0.19977474000000001</v>
      </c>
      <c r="Q70" s="66">
        <v>0.80135878499999991</v>
      </c>
      <c r="R70" s="65">
        <v>97.964686208952017</v>
      </c>
      <c r="S70" s="72">
        <v>1.6004742145820552</v>
      </c>
      <c r="T70" s="71">
        <v>51.133401461783613</v>
      </c>
      <c r="U70" s="65">
        <v>13.130307473821698</v>
      </c>
      <c r="V70" s="65">
        <v>14.274583777232715</v>
      </c>
      <c r="W70" s="65">
        <v>8.8437395711356928</v>
      </c>
      <c r="X70" s="65">
        <v>3.9815384971279295</v>
      </c>
      <c r="Y70" s="65">
        <v>2.6400395592382999</v>
      </c>
      <c r="Z70" s="65">
        <v>1.2694860598515914</v>
      </c>
      <c r="AA70" s="65">
        <v>3.7049705301055011</v>
      </c>
      <c r="AB70" s="65">
        <v>0.2039252589181923</v>
      </c>
      <c r="AC70" s="65">
        <v>0.8180078107847516</v>
      </c>
      <c r="AD70" s="72">
        <v>100</v>
      </c>
      <c r="AE70" s="64"/>
      <c r="AF70" s="139">
        <v>15.571069390000005</v>
      </c>
      <c r="AG70" s="134">
        <v>4.6975499999999997</v>
      </c>
      <c r="AH70" s="134">
        <v>39.979849999999999</v>
      </c>
      <c r="AI70" s="134">
        <v>430.23469999999998</v>
      </c>
      <c r="AJ70" s="134">
        <v>741.40992308499995</v>
      </c>
      <c r="AK70" s="134">
        <v>29.271972839999997</v>
      </c>
      <c r="AL70" s="134">
        <v>306.49630000000002</v>
      </c>
      <c r="AM70" s="134">
        <v>225.97171319999998</v>
      </c>
      <c r="AN70" s="134">
        <v>51.524349999999998</v>
      </c>
      <c r="AO70" s="137">
        <v>17.5411</v>
      </c>
      <c r="AP70" s="134">
        <v>23.041840910000005</v>
      </c>
      <c r="AQ70" s="134">
        <v>19.59055</v>
      </c>
      <c r="AR70" s="134">
        <v>159.12039999999999</v>
      </c>
      <c r="AS70" s="134">
        <v>5.6</v>
      </c>
      <c r="AT70" s="134">
        <v>30.483400000000003</v>
      </c>
      <c r="AU70" s="134">
        <v>66.916599999999988</v>
      </c>
      <c r="AV70" s="134">
        <v>4.0978500000000002</v>
      </c>
      <c r="AW70" s="134">
        <v>38.930350000000004</v>
      </c>
      <c r="AX70" s="134">
        <v>1.3985999999999998</v>
      </c>
      <c r="AY70" s="134">
        <f t="shared" si="27"/>
        <v>2211.878119425</v>
      </c>
      <c r="AZ70" s="136">
        <f t="shared" si="28"/>
        <v>0.22118781194250001</v>
      </c>
      <c r="BA70" s="136">
        <f t="shared" si="29"/>
        <v>98.185874020894516</v>
      </c>
      <c r="BB70" s="136">
        <f t="shared" si="30"/>
        <v>98.241503791384659</v>
      </c>
      <c r="BC70" s="136">
        <f t="shared" si="31"/>
        <v>99.841978005966709</v>
      </c>
      <c r="BD70" s="140">
        <f t="shared" si="32"/>
        <v>101.39420768972171</v>
      </c>
      <c r="BE70" s="124">
        <f t="shared" si="33"/>
        <v>19.814590259357868</v>
      </c>
      <c r="BF70" s="121">
        <f t="shared" si="34"/>
        <v>6.8658167897530582</v>
      </c>
      <c r="BG70" s="121">
        <f t="shared" si="35"/>
        <v>61.323305823471841</v>
      </c>
      <c r="BH70" s="121">
        <f t="shared" si="36"/>
        <v>632.92860286993061</v>
      </c>
      <c r="BI70" s="121">
        <f t="shared" si="37"/>
        <v>827.78358530547473</v>
      </c>
      <c r="BJ70" s="121">
        <f t="shared" si="38"/>
        <v>32.011832237683393</v>
      </c>
      <c r="BK70" s="121">
        <f t="shared" si="39"/>
        <v>362.46458121433466</v>
      </c>
      <c r="BL70" s="121">
        <f t="shared" si="40"/>
        <v>305.24264964376232</v>
      </c>
      <c r="BM70" s="121">
        <f t="shared" si="41"/>
        <v>65.433403484056015</v>
      </c>
      <c r="BN70" s="121">
        <f t="shared" si="42"/>
        <v>25.093292538695025</v>
      </c>
      <c r="BO70" s="121">
        <f t="shared" si="43"/>
        <v>30.973627798123932</v>
      </c>
      <c r="BP70" s="121">
        <f t="shared" si="44"/>
        <v>24.523178332231769</v>
      </c>
      <c r="BQ70" s="121">
        <f t="shared" si="45"/>
        <v>198.06680354902858</v>
      </c>
      <c r="BR70" s="121">
        <f t="shared" si="46"/>
        <v>6.0324533037308745</v>
      </c>
      <c r="BS70" s="121">
        <f t="shared" si="47"/>
        <v>35.750130976891519</v>
      </c>
      <c r="BT70" s="121">
        <f t="shared" si="48"/>
        <v>82.257428881588325</v>
      </c>
      <c r="BU70" s="121">
        <f t="shared" si="49"/>
        <v>4.6629781255656404</v>
      </c>
      <c r="BV70" s="121">
        <f t="shared" si="50"/>
        <v>45.407945673876881</v>
      </c>
      <c r="BW70" s="121">
        <f t="shared" si="51"/>
        <v>1.5396175188001509</v>
      </c>
      <c r="BX70" s="122">
        <f t="shared" si="52"/>
        <v>2768.1758243263566</v>
      </c>
      <c r="BY70" s="125">
        <f t="shared" si="53"/>
        <v>0.27681758243263566</v>
      </c>
    </row>
    <row r="71" spans="1:77" x14ac:dyDescent="0.25">
      <c r="A71" s="95" t="s">
        <v>902</v>
      </c>
      <c r="B71" s="95" t="s">
        <v>767</v>
      </c>
      <c r="C71" s="96" t="s">
        <v>862</v>
      </c>
      <c r="D71" s="98">
        <v>47.013469999999998</v>
      </c>
      <c r="E71" s="98">
        <v>-120.382555</v>
      </c>
      <c r="F71" s="97" t="s">
        <v>900</v>
      </c>
      <c r="G71" s="243" t="s">
        <v>776</v>
      </c>
      <c r="H71" s="71">
        <v>50.156052394999996</v>
      </c>
      <c r="I71" s="65">
        <v>13.423346424999998</v>
      </c>
      <c r="J71" s="65">
        <v>13.195471155</v>
      </c>
      <c r="K71" s="65">
        <v>8.5728112999999979</v>
      </c>
      <c r="L71" s="65">
        <v>3.2507720699999996</v>
      </c>
      <c r="M71" s="65">
        <v>2.6824434399999997</v>
      </c>
      <c r="N71" s="65">
        <v>1.1265333849999997</v>
      </c>
      <c r="O71" s="66">
        <v>3.7630102512879997</v>
      </c>
      <c r="P71" s="66">
        <v>0.21568490499999998</v>
      </c>
      <c r="Q71" s="66">
        <v>0.82477043500000002</v>
      </c>
      <c r="R71" s="65">
        <v>97.210895761288</v>
      </c>
      <c r="S71" s="72">
        <v>2.4465778878910642</v>
      </c>
      <c r="T71" s="71">
        <v>51.595093330035425</v>
      </c>
      <c r="U71" s="65">
        <v>13.808479306643253</v>
      </c>
      <c r="V71" s="65">
        <v>13.574066005319944</v>
      </c>
      <c r="W71" s="65">
        <v>8.8187761596719323</v>
      </c>
      <c r="X71" s="65">
        <v>3.3440408552376955</v>
      </c>
      <c r="Y71" s="65">
        <v>2.7594061540046222</v>
      </c>
      <c r="Z71" s="65">
        <v>1.1588550606161738</v>
      </c>
      <c r="AA71" s="65">
        <v>3.8709758014456357</v>
      </c>
      <c r="AB71" s="65">
        <v>0.2218731792469415</v>
      </c>
      <c r="AC71" s="65">
        <v>0.84843414777836645</v>
      </c>
      <c r="AD71" s="72">
        <v>100</v>
      </c>
      <c r="AE71" s="64"/>
      <c r="AF71" s="139">
        <v>15.117248080000001</v>
      </c>
      <c r="AG71" s="134">
        <v>5.3724499999999988</v>
      </c>
      <c r="AH71" s="134">
        <v>41.113749999999996</v>
      </c>
      <c r="AI71" s="134">
        <v>426.80089999999996</v>
      </c>
      <c r="AJ71" s="134">
        <v>689.19884424499992</v>
      </c>
      <c r="AK71" s="134">
        <v>28.918723919999998</v>
      </c>
      <c r="AL71" s="134">
        <v>325.49689999999998</v>
      </c>
      <c r="AM71" s="134">
        <v>231.27047803999994</v>
      </c>
      <c r="AN71" s="134">
        <v>53.864449999999991</v>
      </c>
      <c r="AO71" s="137">
        <v>17.419449999999998</v>
      </c>
      <c r="AP71" s="134">
        <v>24.468939890000001</v>
      </c>
      <c r="AQ71" s="134">
        <v>23.744449999999997</v>
      </c>
      <c r="AR71" s="134">
        <v>168.21984999999998</v>
      </c>
      <c r="AS71" s="134">
        <v>6.2185999999999995</v>
      </c>
      <c r="AT71" s="134">
        <v>34.603499999999997</v>
      </c>
      <c r="AU71" s="134">
        <v>70.32804999999999</v>
      </c>
      <c r="AV71" s="134">
        <v>4.7180999999999997</v>
      </c>
      <c r="AW71" s="134">
        <v>43.415999999999997</v>
      </c>
      <c r="AX71" s="134">
        <v>2.3115000000000001</v>
      </c>
      <c r="AY71" s="134">
        <f t="shared" ref="AY71" si="54">SUM(AF71:AX71)</f>
        <v>2212.6021841750003</v>
      </c>
      <c r="AZ71" s="136">
        <f t="shared" ref="AZ71" si="55">AY71/10000</f>
        <v>0.22126021841750002</v>
      </c>
      <c r="BA71" s="136">
        <f t="shared" ref="BA71" si="56">R71+AZ71</f>
        <v>97.432155979705499</v>
      </c>
      <c r="BB71" s="136">
        <f t="shared" si="30"/>
        <v>97.488305508776037</v>
      </c>
      <c r="BC71" s="136">
        <f t="shared" ref="BC71" si="57">BB71+S71</f>
        <v>99.934883396667104</v>
      </c>
      <c r="BD71" s="140">
        <f t="shared" ref="BD71" si="58">J71*0.111+BC71</f>
        <v>101.3995806948721</v>
      </c>
      <c r="BE71" s="124">
        <f t="shared" si="33"/>
        <v>19.237090854314431</v>
      </c>
      <c r="BF71" s="121">
        <f t="shared" si="34"/>
        <v>7.8522330602354016</v>
      </c>
      <c r="BG71" s="121">
        <f t="shared" si="35"/>
        <v>63.062544376723899</v>
      </c>
      <c r="BH71" s="121">
        <f t="shared" si="36"/>
        <v>627.87705719838254</v>
      </c>
      <c r="BI71" s="121">
        <f t="shared" si="37"/>
        <v>769.48995759813818</v>
      </c>
      <c r="BJ71" s="121">
        <f t="shared" si="38"/>
        <v>31.625519185707262</v>
      </c>
      <c r="BK71" s="121">
        <f t="shared" si="39"/>
        <v>384.9348182834969</v>
      </c>
      <c r="BL71" s="121">
        <f t="shared" si="40"/>
        <v>312.40022258374034</v>
      </c>
      <c r="BM71" s="121">
        <f t="shared" si="41"/>
        <v>68.40521598616499</v>
      </c>
      <c r="BN71" s="121">
        <f t="shared" si="42"/>
        <v>24.919267019352887</v>
      </c>
      <c r="BO71" s="121">
        <f t="shared" si="43"/>
        <v>32.891982881394149</v>
      </c>
      <c r="BP71" s="121">
        <f t="shared" si="44"/>
        <v>29.722972645013058</v>
      </c>
      <c r="BQ71" s="121">
        <f t="shared" si="45"/>
        <v>209.39344033195653</v>
      </c>
      <c r="BR71" s="121">
        <f t="shared" si="46"/>
        <v>6.6988239490322892</v>
      </c>
      <c r="BS71" s="121">
        <f t="shared" si="47"/>
        <v>40.582076056439419</v>
      </c>
      <c r="BT71" s="121">
        <f t="shared" si="48"/>
        <v>86.450963905156385</v>
      </c>
      <c r="BU71" s="121">
        <f t="shared" si="49"/>
        <v>5.3687658392159907</v>
      </c>
      <c r="BV71" s="121">
        <f t="shared" si="50"/>
        <v>50.639960066555737</v>
      </c>
      <c r="BW71" s="121">
        <f t="shared" si="51"/>
        <v>2.544563059278242</v>
      </c>
      <c r="BX71" s="122">
        <f t="shared" ref="BX71" si="59">SUM(BE71:BW71)</f>
        <v>2774.0974748802987</v>
      </c>
      <c r="BY71" s="125">
        <f t="shared" ref="BY71" si="60">BX71/10000</f>
        <v>0.27740974748802988</v>
      </c>
    </row>
    <row r="72" spans="1:77" s="91" customFormat="1" x14ac:dyDescent="0.25">
      <c r="A72" s="180" t="s">
        <v>904</v>
      </c>
      <c r="B72" s="181" t="s">
        <v>903</v>
      </c>
      <c r="C72" s="80" t="s">
        <v>799</v>
      </c>
      <c r="D72" s="247">
        <v>47.154510999999999</v>
      </c>
      <c r="E72" s="247">
        <v>-120.46120000000001</v>
      </c>
      <c r="F72" s="248" t="s">
        <v>797</v>
      </c>
      <c r="G72" s="245" t="s">
        <v>784</v>
      </c>
      <c r="H72" s="71">
        <v>54.104387000000003</v>
      </c>
      <c r="I72" s="65">
        <v>13.585206999999999</v>
      </c>
      <c r="J72" s="65">
        <v>12.769833999999999</v>
      </c>
      <c r="K72" s="65">
        <v>7.6333780000000004</v>
      </c>
      <c r="L72" s="65">
        <v>3.8874900000000001</v>
      </c>
      <c r="M72" s="65">
        <v>3.2886609999999998</v>
      </c>
      <c r="N72" s="65">
        <v>1.345926</v>
      </c>
      <c r="O72" s="66">
        <v>2.2332110000000003</v>
      </c>
      <c r="P72" s="66">
        <v>0.202404</v>
      </c>
      <c r="Q72" s="66">
        <v>0.424099</v>
      </c>
      <c r="R72" s="65">
        <v>0.14247269273412252</v>
      </c>
      <c r="S72" s="72">
        <v>99.474597000000003</v>
      </c>
      <c r="T72" s="71">
        <v>54.390154503465851</v>
      </c>
      <c r="U72" s="65">
        <v>13.656961083240175</v>
      </c>
      <c r="V72" s="65">
        <v>12.837281461919368</v>
      </c>
      <c r="W72" s="65">
        <v>7.6736958280916685</v>
      </c>
      <c r="X72" s="65">
        <v>3.9080228693964951</v>
      </c>
      <c r="Y72" s="65">
        <v>3.3060309859812751</v>
      </c>
      <c r="Z72" s="65">
        <v>1.3530348858814676</v>
      </c>
      <c r="AA72" s="65">
        <v>2.2450063306112216</v>
      </c>
      <c r="AB72" s="65">
        <v>0.2034730535274247</v>
      </c>
      <c r="AC72" s="65">
        <v>0.42633899788505797</v>
      </c>
      <c r="AD72" s="72">
        <v>100</v>
      </c>
      <c r="AE72" s="64"/>
      <c r="AF72" s="139">
        <v>10.824204615600001</v>
      </c>
      <c r="AG72" s="134">
        <v>13.4554624</v>
      </c>
      <c r="AH72" s="134">
        <v>35.900886319999998</v>
      </c>
      <c r="AI72" s="134">
        <v>376.62899999999996</v>
      </c>
      <c r="AJ72" s="134">
        <v>601.79840000000002</v>
      </c>
      <c r="AK72" s="134">
        <v>31.734200000000001</v>
      </c>
      <c r="AL72" s="134">
        <v>329.0883</v>
      </c>
      <c r="AM72" s="134">
        <v>172.08289099999999</v>
      </c>
      <c r="AN72" s="134">
        <v>37.501300000000001</v>
      </c>
      <c r="AO72" s="135">
        <v>11.615</v>
      </c>
      <c r="AP72" s="134">
        <v>22.523</v>
      </c>
      <c r="AQ72" s="134">
        <v>20.917100000000001</v>
      </c>
      <c r="AR72" s="134">
        <v>129.32040000000001</v>
      </c>
      <c r="AS72" s="134">
        <v>6.6054000000000004</v>
      </c>
      <c r="AT72" s="134">
        <v>20.148651600000001</v>
      </c>
      <c r="AU72" s="134">
        <v>46.157000000000004</v>
      </c>
      <c r="AV72" s="134">
        <v>3.3633000000000002</v>
      </c>
      <c r="AW72" s="134">
        <v>26.209499999999998</v>
      </c>
      <c r="AX72" s="134">
        <v>2.1109</v>
      </c>
      <c r="AY72" s="134">
        <f t="shared" ref="AY72:AY103" si="61">SUM(AF72:AX72)</f>
        <v>1897.9848959355998</v>
      </c>
      <c r="AZ72" s="136">
        <f t="shared" ref="AZ72:AZ103" si="62">AY72/10000</f>
        <v>0.18979848959355997</v>
      </c>
      <c r="BA72" s="136">
        <f t="shared" ref="BA72:BA103" si="63">S72+AZ72</f>
        <v>99.664395489593559</v>
      </c>
      <c r="BB72" s="136">
        <f t="shared" ref="BB72:BB103" si="64">S72+BY72</f>
        <v>99.712266727834148</v>
      </c>
      <c r="BC72" s="136">
        <f t="shared" ref="BC72:BC103" si="65">BB72+R72</f>
        <v>99.854739420568265</v>
      </c>
      <c r="BD72" s="140">
        <f t="shared" ref="BD72:BD103" si="66">J72*0.111+BC72</f>
        <v>101.27219099456826</v>
      </c>
      <c r="BE72" s="124">
        <f t="shared" ref="BE72:BE103" si="67">AF72*((58.71+16)/58.71)</f>
        <v>13.774081533494739</v>
      </c>
      <c r="BF72" s="121">
        <f t="shared" ref="BF72:BF103" si="68">AG72*((51.996*2+16*3)/(51.996*2))</f>
        <v>19.666153560858529</v>
      </c>
      <c r="BG72" s="121">
        <f t="shared" ref="BG72:BG103" si="69">AH72*((44.956*2+16*3)/(44.956*2))</f>
        <v>55.06676566157843</v>
      </c>
      <c r="BH72" s="121">
        <f t="shared" ref="BH72:BH103" si="70">AI72*((50.942*2+16*3)/(50.942*2))</f>
        <v>554.06796980880222</v>
      </c>
      <c r="BI72" s="121">
        <f t="shared" ref="BI72:BI103" si="71">AJ72*((137.34+16)/137.34)</f>
        <v>671.90743160040779</v>
      </c>
      <c r="BJ72" s="121">
        <f t="shared" ref="BJ72:BJ103" si="72">AK72*((85.47*2+16)/(85.47*2))</f>
        <v>34.704524090324092</v>
      </c>
      <c r="BK72" s="121">
        <f t="shared" ref="BK72:BK103" si="73">AL72*((87.62+16)/87.62)</f>
        <v>389.1820320246519</v>
      </c>
      <c r="BL72" s="121">
        <f t="shared" ref="BL72:BL103" si="74">AM72*((91.22+16*2)/91.22)</f>
        <v>232.44961443784257</v>
      </c>
      <c r="BM72" s="121">
        <f t="shared" ref="BM72:BM103" si="75">AN72*((88.905*2+16*3)/(88.905*2))</f>
        <v>47.624816112704572</v>
      </c>
      <c r="BN72" s="121">
        <f t="shared" ref="BN72:BN103" si="76">AO72*((92.906*2+16*5)/(92.906*2))</f>
        <v>16.615753449723375</v>
      </c>
      <c r="BO72" s="121">
        <f t="shared" ref="BO72:BO103" si="77">AP72*((69.72*2+16*3)/(69.72*2))</f>
        <v>30.276184165232358</v>
      </c>
      <c r="BP72" s="121">
        <f t="shared" ref="BP72:BP103" si="78">AQ72*((63.546+16)/63.546)</f>
        <v>26.183735193403205</v>
      </c>
      <c r="BQ72" s="121">
        <f t="shared" ref="BQ72:BQ103" si="79">AR72*((65.37+16)/65.37)</f>
        <v>160.97293786140432</v>
      </c>
      <c r="BR72" s="121">
        <f t="shared" ref="BR72:BR103" si="80">AS72*((207.19+16)/207.19)</f>
        <v>7.1154941165114156</v>
      </c>
      <c r="BS72" s="121">
        <f t="shared" ref="BS72:BS103" si="81">AT72*((138.91*2+16*3)/(138.91*2))</f>
        <v>23.629809460485209</v>
      </c>
      <c r="BT72" s="121">
        <f t="shared" ref="BT72:BT103" si="82">AU72*((140.12+16*2)/(140.02))</f>
        <v>56.73862905299243</v>
      </c>
      <c r="BU72" s="121">
        <f t="shared" ref="BU72:BU103" si="83">AV72*((232.038+16*2)/(232.038))</f>
        <v>3.8271274765340166</v>
      </c>
      <c r="BV72" s="121">
        <f t="shared" ref="BV72:BV103" si="84">AW72*((144.24*2+16*3)/(144.24*2))</f>
        <v>30.570481697171381</v>
      </c>
      <c r="BW72" s="121">
        <f t="shared" ref="BW72:BW103" si="85">AX72*((238.03*2+16*3)/(238.03*2))</f>
        <v>2.3237370373482333</v>
      </c>
      <c r="BX72" s="122">
        <f t="shared" ref="BX72:BX103" si="86">SUM(BE72:BW72)</f>
        <v>2376.6972783414708</v>
      </c>
      <c r="BY72" s="125">
        <f t="shared" ref="BY72:BY103" si="87">BX72/10000</f>
        <v>0.23766972783414708</v>
      </c>
    </row>
    <row r="73" spans="1:77" x14ac:dyDescent="0.25">
      <c r="A73" s="182" t="s">
        <v>906</v>
      </c>
      <c r="B73" s="183" t="s">
        <v>905</v>
      </c>
      <c r="C73" s="96" t="s">
        <v>799</v>
      </c>
      <c r="D73" s="249">
        <v>47.154119999999999</v>
      </c>
      <c r="E73" s="249">
        <v>-120.45990399999999</v>
      </c>
      <c r="F73" s="248" t="s">
        <v>797</v>
      </c>
      <c r="G73" s="243" t="s">
        <v>784</v>
      </c>
      <c r="H73" s="71">
        <v>54.334878499999995</v>
      </c>
      <c r="I73" s="65">
        <v>13.498992499999998</v>
      </c>
      <c r="J73" s="65">
        <v>12.604878999999999</v>
      </c>
      <c r="K73" s="65">
        <v>7.5381004999999996</v>
      </c>
      <c r="L73" s="65">
        <v>3.9136369999999996</v>
      </c>
      <c r="M73" s="65">
        <v>3.1689314999999998</v>
      </c>
      <c r="N73" s="65">
        <v>1.4717499999999999</v>
      </c>
      <c r="O73" s="66">
        <v>2.1566719999999999</v>
      </c>
      <c r="P73" s="66">
        <v>0.20878549999999998</v>
      </c>
      <c r="Q73" s="66">
        <v>0.37636199999999997</v>
      </c>
      <c r="R73" s="65">
        <v>0.23738130934521803</v>
      </c>
      <c r="S73" s="72">
        <v>99.272988499999983</v>
      </c>
      <c r="T73" s="71">
        <v>54.732792193517987</v>
      </c>
      <c r="U73" s="65">
        <v>13.597850436425615</v>
      </c>
      <c r="V73" s="65">
        <v>12.697189024384009</v>
      </c>
      <c r="W73" s="65">
        <v>7.5933046983873167</v>
      </c>
      <c r="X73" s="65">
        <v>3.9422979595300491</v>
      </c>
      <c r="Y73" s="65">
        <v>3.1921387155580598</v>
      </c>
      <c r="Z73" s="65">
        <v>1.4825281501422716</v>
      </c>
      <c r="AA73" s="65">
        <v>2.1724660782222753</v>
      </c>
      <c r="AB73" s="65">
        <v>0.21031451067880366</v>
      </c>
      <c r="AC73" s="65">
        <v>0.3791182331536237</v>
      </c>
      <c r="AD73" s="72">
        <v>100</v>
      </c>
      <c r="AE73" s="64"/>
      <c r="AF73" s="139">
        <v>9.1574405145000028</v>
      </c>
      <c r="AG73" s="134">
        <v>9.4477823999999995</v>
      </c>
      <c r="AH73" s="134">
        <v>35.691894419999997</v>
      </c>
      <c r="AI73" s="134">
        <v>366.86159999999995</v>
      </c>
      <c r="AJ73" s="134">
        <v>587.91845000000001</v>
      </c>
      <c r="AK73" s="134">
        <v>37.250500000000002</v>
      </c>
      <c r="AL73" s="134">
        <v>321.59259999999995</v>
      </c>
      <c r="AM73" s="134">
        <v>173.29265519999996</v>
      </c>
      <c r="AN73" s="134">
        <v>37.098249999999993</v>
      </c>
      <c r="AO73" s="135">
        <v>11.05335</v>
      </c>
      <c r="AP73" s="134">
        <v>21.771749999999997</v>
      </c>
      <c r="AQ73" s="134">
        <v>15.336649999999999</v>
      </c>
      <c r="AR73" s="134">
        <v>127.42309999999999</v>
      </c>
      <c r="AS73" s="134">
        <v>6.8004999999999995</v>
      </c>
      <c r="AT73" s="134">
        <v>20.875513119999997</v>
      </c>
      <c r="AU73" s="134">
        <v>45.461849999999991</v>
      </c>
      <c r="AV73" s="134">
        <v>4.5268999999999995</v>
      </c>
      <c r="AW73" s="134">
        <v>26.552399999999999</v>
      </c>
      <c r="AX73" s="134">
        <v>1.61385</v>
      </c>
      <c r="AY73" s="134">
        <f t="shared" si="61"/>
        <v>1859.7270356544998</v>
      </c>
      <c r="AZ73" s="136">
        <f t="shared" si="62"/>
        <v>0.18597270356544998</v>
      </c>
      <c r="BA73" s="136">
        <f t="shared" si="63"/>
        <v>99.458961203565437</v>
      </c>
      <c r="BB73" s="136">
        <f t="shared" si="64"/>
        <v>99.505693206073786</v>
      </c>
      <c r="BC73" s="136">
        <f t="shared" si="65"/>
        <v>99.743074515419011</v>
      </c>
      <c r="BD73" s="140">
        <f t="shared" si="66"/>
        <v>101.142216084419</v>
      </c>
      <c r="BE73" s="124">
        <f t="shared" si="67"/>
        <v>11.653080920427444</v>
      </c>
      <c r="BF73" s="121">
        <f t="shared" si="68"/>
        <v>13.808632803877222</v>
      </c>
      <c r="BG73" s="121">
        <f t="shared" si="69"/>
        <v>54.746202322838329</v>
      </c>
      <c r="BH73" s="121">
        <f t="shared" si="70"/>
        <v>539.69891302265319</v>
      </c>
      <c r="BI73" s="121">
        <f t="shared" si="71"/>
        <v>656.41047854230385</v>
      </c>
      <c r="BJ73" s="121">
        <f t="shared" si="72"/>
        <v>40.737150286650291</v>
      </c>
      <c r="BK73" s="121">
        <f t="shared" si="73"/>
        <v>380.3175669025336</v>
      </c>
      <c r="BL73" s="121">
        <f t="shared" si="74"/>
        <v>234.08376423749172</v>
      </c>
      <c r="BM73" s="121">
        <f t="shared" si="75"/>
        <v>47.112962333389561</v>
      </c>
      <c r="BN73" s="121">
        <f t="shared" si="76"/>
        <v>15.812289142789485</v>
      </c>
      <c r="BO73" s="121">
        <f t="shared" si="77"/>
        <v>29.266328313253009</v>
      </c>
      <c r="BP73" s="121">
        <f t="shared" si="78"/>
        <v>19.198205408680323</v>
      </c>
      <c r="BQ73" s="121">
        <f t="shared" si="79"/>
        <v>158.61125358727242</v>
      </c>
      <c r="BR73" s="121">
        <f t="shared" si="80"/>
        <v>7.3256604807181809</v>
      </c>
      <c r="BS73" s="121">
        <f t="shared" si="81"/>
        <v>24.482253562588724</v>
      </c>
      <c r="BT73" s="121">
        <f t="shared" si="82"/>
        <v>55.884113855163534</v>
      </c>
      <c r="BU73" s="121">
        <f t="shared" si="83"/>
        <v>5.1511977443349792</v>
      </c>
      <c r="BV73" s="121">
        <f t="shared" si="84"/>
        <v>30.970436605657238</v>
      </c>
      <c r="BW73" s="121">
        <f t="shared" si="85"/>
        <v>1.7765706654623366</v>
      </c>
      <c r="BX73" s="122">
        <f t="shared" si="86"/>
        <v>2327.0470607380857</v>
      </c>
      <c r="BY73" s="125">
        <f t="shared" si="87"/>
        <v>0.23270470607380858</v>
      </c>
    </row>
    <row r="74" spans="1:77" x14ac:dyDescent="0.25">
      <c r="A74" s="182" t="s">
        <v>824</v>
      </c>
      <c r="B74" s="183" t="s">
        <v>907</v>
      </c>
      <c r="C74" s="96" t="s">
        <v>810</v>
      </c>
      <c r="D74" s="249">
        <v>47.091551000000003</v>
      </c>
      <c r="E74" s="249">
        <v>-120.399537</v>
      </c>
      <c r="F74" s="250" t="s">
        <v>801</v>
      </c>
      <c r="G74" s="243" t="s">
        <v>782</v>
      </c>
      <c r="H74" s="71">
        <v>53.802700000000002</v>
      </c>
      <c r="I74" s="65">
        <v>14.744081000000001</v>
      </c>
      <c r="J74" s="65">
        <v>9.4113819999999997</v>
      </c>
      <c r="K74" s="65">
        <v>8.9439539999999997</v>
      </c>
      <c r="L74" s="65">
        <v>4.2144269999999997</v>
      </c>
      <c r="M74" s="65">
        <v>2.7887109999999997</v>
      </c>
      <c r="N74" s="65">
        <v>1.0407040000000001</v>
      </c>
      <c r="O74" s="66">
        <v>1.856077</v>
      </c>
      <c r="P74" s="66">
        <v>0.171296</v>
      </c>
      <c r="Q74" s="66">
        <v>0.32370500000000002</v>
      </c>
      <c r="R74" s="65">
        <v>2.3978685612791351</v>
      </c>
      <c r="S74" s="72">
        <v>97.297037000000032</v>
      </c>
      <c r="T74" s="71">
        <v>55.29736738026255</v>
      </c>
      <c r="U74" s="65">
        <v>15.153679345857157</v>
      </c>
      <c r="V74" s="65">
        <v>9.6728351552987135</v>
      </c>
      <c r="W74" s="65">
        <v>9.1924217589483188</v>
      </c>
      <c r="X74" s="65">
        <v>4.3315060046484239</v>
      </c>
      <c r="Y74" s="65">
        <v>2.8661828622797616</v>
      </c>
      <c r="Z74" s="65">
        <v>1.0696153059625031</v>
      </c>
      <c r="AA74" s="65">
        <v>1.9076397979108033</v>
      </c>
      <c r="AB74" s="65">
        <v>0.17605469321743061</v>
      </c>
      <c r="AC74" s="65">
        <v>0.33269769561430723</v>
      </c>
      <c r="AD74" s="72">
        <v>100</v>
      </c>
      <c r="AE74" s="64"/>
      <c r="AF74" s="139">
        <v>17.740249647600002</v>
      </c>
      <c r="AG74" s="134">
        <v>48.650649600000001</v>
      </c>
      <c r="AH74" s="134">
        <v>38.356905339999997</v>
      </c>
      <c r="AI74" s="134">
        <v>314.30189999999999</v>
      </c>
      <c r="AJ74" s="134">
        <v>592.971</v>
      </c>
      <c r="AK74" s="134">
        <v>26.563000000000002</v>
      </c>
      <c r="AL74" s="134">
        <v>341.60220000000004</v>
      </c>
      <c r="AM74" s="134">
        <v>163.03361419999999</v>
      </c>
      <c r="AN74" s="134">
        <v>34.269300000000001</v>
      </c>
      <c r="AO74" s="135">
        <v>11.433200000000001</v>
      </c>
      <c r="AP74" s="134">
        <v>20.705000000000002</v>
      </c>
      <c r="AQ74" s="134">
        <v>32.5321</v>
      </c>
      <c r="AR74" s="134">
        <v>120.4324</v>
      </c>
      <c r="AS74" s="134">
        <v>5.7671000000000001</v>
      </c>
      <c r="AT74" s="134">
        <v>18.223688559999999</v>
      </c>
      <c r="AU74" s="134">
        <v>43.9754</v>
      </c>
      <c r="AV74" s="134">
        <v>3.6764000000000001</v>
      </c>
      <c r="AW74" s="134">
        <v>24.6844</v>
      </c>
      <c r="AX74" s="134">
        <v>1.1615</v>
      </c>
      <c r="AY74" s="134">
        <f t="shared" si="61"/>
        <v>1860.0800073475998</v>
      </c>
      <c r="AZ74" s="136">
        <f t="shared" si="62"/>
        <v>0.18600800073475998</v>
      </c>
      <c r="BA74" s="136">
        <f t="shared" si="63"/>
        <v>97.483045000734791</v>
      </c>
      <c r="BB74" s="136">
        <f t="shared" si="64"/>
        <v>97.529480668851804</v>
      </c>
      <c r="BC74" s="136">
        <f t="shared" si="65"/>
        <v>99.927349230130943</v>
      </c>
      <c r="BD74" s="140">
        <f t="shared" si="66"/>
        <v>100.97201263213094</v>
      </c>
      <c r="BE74" s="124">
        <f t="shared" si="67"/>
        <v>22.574928481897398</v>
      </c>
      <c r="BF74" s="121">
        <f t="shared" si="68"/>
        <v>71.106522944103403</v>
      </c>
      <c r="BG74" s="121">
        <f t="shared" si="69"/>
        <v>58.833943514214788</v>
      </c>
      <c r="BH74" s="121">
        <f t="shared" si="70"/>
        <v>462.37707569000042</v>
      </c>
      <c r="BI74" s="121">
        <f t="shared" si="71"/>
        <v>662.05164657055479</v>
      </c>
      <c r="BJ74" s="121">
        <f t="shared" si="72"/>
        <v>29.049299286299288</v>
      </c>
      <c r="BK74" s="121">
        <f t="shared" si="73"/>
        <v>403.98105414288983</v>
      </c>
      <c r="BL74" s="121">
        <f t="shared" si="74"/>
        <v>220.22584895553607</v>
      </c>
      <c r="BM74" s="121">
        <f t="shared" si="75"/>
        <v>43.520334250042175</v>
      </c>
      <c r="BN74" s="121">
        <f t="shared" si="76"/>
        <v>16.355680787032053</v>
      </c>
      <c r="BO74" s="121">
        <f t="shared" si="77"/>
        <v>27.832366609294326</v>
      </c>
      <c r="BP74" s="121">
        <f t="shared" si="78"/>
        <v>40.723230834356215</v>
      </c>
      <c r="BQ74" s="121">
        <f t="shared" si="79"/>
        <v>149.90950570598133</v>
      </c>
      <c r="BR74" s="121">
        <f t="shared" si="80"/>
        <v>6.2124574014189875</v>
      </c>
      <c r="BS74" s="121">
        <f t="shared" si="81"/>
        <v>21.372263359798431</v>
      </c>
      <c r="BT74" s="121">
        <f t="shared" si="82"/>
        <v>54.056890787030419</v>
      </c>
      <c r="BU74" s="121">
        <f t="shared" si="83"/>
        <v>4.1834066109861316</v>
      </c>
      <c r="BV74" s="121">
        <f t="shared" si="84"/>
        <v>28.79162129783694</v>
      </c>
      <c r="BW74" s="121">
        <f t="shared" si="85"/>
        <v>1.2786112884930469</v>
      </c>
      <c r="BX74" s="122">
        <f t="shared" si="86"/>
        <v>2324.4366885177669</v>
      </c>
      <c r="BY74" s="125">
        <f t="shared" si="87"/>
        <v>0.2324436688517767</v>
      </c>
    </row>
    <row r="75" spans="1:77" x14ac:dyDescent="0.25">
      <c r="A75" s="182" t="s">
        <v>825</v>
      </c>
      <c r="B75" s="183" t="s">
        <v>908</v>
      </c>
      <c r="C75" s="96" t="s">
        <v>829</v>
      </c>
      <c r="D75" s="249">
        <v>47.109428999999999</v>
      </c>
      <c r="E75" s="249">
        <v>-120.39698</v>
      </c>
      <c r="F75" s="250" t="s">
        <v>625</v>
      </c>
      <c r="G75" s="243" t="s">
        <v>776</v>
      </c>
      <c r="H75" s="71">
        <v>53.8754895</v>
      </c>
      <c r="I75" s="65">
        <v>13.837291999999998</v>
      </c>
      <c r="J75" s="65">
        <v>12.161323999999999</v>
      </c>
      <c r="K75" s="65">
        <v>8.5892344999999999</v>
      </c>
      <c r="L75" s="65">
        <v>4.8151599999999997</v>
      </c>
      <c r="M75" s="65">
        <v>2.8458569999999996</v>
      </c>
      <c r="N75" s="65">
        <v>1.2505814999999998</v>
      </c>
      <c r="O75" s="66">
        <v>1.9260639999999998</v>
      </c>
      <c r="P75" s="66">
        <v>0.20766899999999999</v>
      </c>
      <c r="Q75" s="66">
        <v>0.28653449999999997</v>
      </c>
      <c r="R75" s="65">
        <v>0</v>
      </c>
      <c r="S75" s="72">
        <v>99.795205999999993</v>
      </c>
      <c r="T75" s="71">
        <v>53.98604969060338</v>
      </c>
      <c r="U75" s="65">
        <v>13.865688097281947</v>
      </c>
      <c r="V75" s="65">
        <v>12.18628077184389</v>
      </c>
      <c r="W75" s="65">
        <v>8.6068608345775655</v>
      </c>
      <c r="X75" s="65">
        <v>4.8250413952750399</v>
      </c>
      <c r="Y75" s="65">
        <v>2.8516971045683297</v>
      </c>
      <c r="Z75" s="65">
        <v>1.2531478716522715</v>
      </c>
      <c r="AA75" s="65">
        <v>1.9300165581100159</v>
      </c>
      <c r="AB75" s="65">
        <v>0.20809516641510814</v>
      </c>
      <c r="AC75" s="65">
        <v>0.28712250967245861</v>
      </c>
      <c r="AD75" s="72">
        <v>100</v>
      </c>
      <c r="AE75" s="64"/>
      <c r="AF75" s="139">
        <v>12.162332062200001</v>
      </c>
      <c r="AG75" s="134">
        <v>20.943103999999995</v>
      </c>
      <c r="AH75" s="134">
        <v>37.34113747</v>
      </c>
      <c r="AI75" s="134">
        <v>345.74959999999993</v>
      </c>
      <c r="AJ75" s="134">
        <v>461.81484999999998</v>
      </c>
      <c r="AK75" s="134">
        <v>28.836149999999996</v>
      </c>
      <c r="AL75" s="134">
        <v>315.31990000000002</v>
      </c>
      <c r="AM75" s="134">
        <v>159.40945474999995</v>
      </c>
      <c r="AN75" s="134">
        <v>33.048400000000001</v>
      </c>
      <c r="AO75" s="135">
        <v>10.515399999999998</v>
      </c>
      <c r="AP75" s="134">
        <v>20.990199999999998</v>
      </c>
      <c r="AQ75" s="134">
        <v>27.029449999999997</v>
      </c>
      <c r="AR75" s="134">
        <v>116.42049999999999</v>
      </c>
      <c r="AS75" s="134">
        <v>6.0189499999999994</v>
      </c>
      <c r="AT75" s="134">
        <v>15.624747599999996</v>
      </c>
      <c r="AU75" s="134">
        <v>40.681199999999997</v>
      </c>
      <c r="AV75" s="134">
        <v>3.2581499999999997</v>
      </c>
      <c r="AW75" s="134">
        <v>22.025499999999997</v>
      </c>
      <c r="AX75" s="134">
        <v>0.50749999999999995</v>
      </c>
      <c r="AY75" s="134">
        <f t="shared" si="61"/>
        <v>1677.6965258821995</v>
      </c>
      <c r="AZ75" s="136">
        <f t="shared" si="62"/>
        <v>0.16776965258821994</v>
      </c>
      <c r="BA75" s="136">
        <f t="shared" si="63"/>
        <v>99.962975652588213</v>
      </c>
      <c r="BB75" s="136">
        <f t="shared" si="64"/>
        <v>100.0068195167115</v>
      </c>
      <c r="BC75" s="136">
        <f t="shared" si="65"/>
        <v>100.0068195167115</v>
      </c>
      <c r="BD75" s="140">
        <f t="shared" si="66"/>
        <v>101.3567264807115</v>
      </c>
      <c r="BE75" s="124">
        <f t="shared" si="67"/>
        <v>15.476883467330303</v>
      </c>
      <c r="BF75" s="121">
        <f t="shared" si="68"/>
        <v>30.609895599353791</v>
      </c>
      <c r="BG75" s="121">
        <f t="shared" si="69"/>
        <v>57.275902557641253</v>
      </c>
      <c r="BH75" s="121">
        <f t="shared" si="70"/>
        <v>508.6405426406501</v>
      </c>
      <c r="BI75" s="121">
        <f t="shared" si="71"/>
        <v>515.61591014271153</v>
      </c>
      <c r="BJ75" s="121">
        <f t="shared" si="72"/>
        <v>31.535216339066334</v>
      </c>
      <c r="BK75" s="121">
        <f t="shared" si="73"/>
        <v>372.89942978771973</v>
      </c>
      <c r="BL75" s="121">
        <f t="shared" si="74"/>
        <v>215.33033341695895</v>
      </c>
      <c r="BM75" s="121">
        <f t="shared" si="75"/>
        <v>41.969850987008606</v>
      </c>
      <c r="BN75" s="121">
        <f t="shared" si="76"/>
        <v>15.042728697823602</v>
      </c>
      <c r="BO75" s="121">
        <f t="shared" si="77"/>
        <v>28.215742168674698</v>
      </c>
      <c r="BP75" s="121">
        <f t="shared" si="78"/>
        <v>33.835090008812507</v>
      </c>
      <c r="BQ75" s="121">
        <f t="shared" si="79"/>
        <v>144.91565068074038</v>
      </c>
      <c r="BR75" s="121">
        <f t="shared" si="80"/>
        <v>6.483756216516241</v>
      </c>
      <c r="BS75" s="121">
        <f t="shared" si="81"/>
        <v>18.324293654279746</v>
      </c>
      <c r="BT75" s="121">
        <f t="shared" si="82"/>
        <v>50.007485673475209</v>
      </c>
      <c r="BU75" s="121">
        <f t="shared" si="83"/>
        <v>3.7074764034339203</v>
      </c>
      <c r="BV75" s="121">
        <f t="shared" si="84"/>
        <v>25.690308652246255</v>
      </c>
      <c r="BW75" s="121">
        <f t="shared" si="85"/>
        <v>0.5586700205856403</v>
      </c>
      <c r="BX75" s="122">
        <f t="shared" si="86"/>
        <v>2116.1351671150287</v>
      </c>
      <c r="BY75" s="125">
        <f t="shared" si="87"/>
        <v>0.21161351671150286</v>
      </c>
    </row>
    <row r="76" spans="1:77" x14ac:dyDescent="0.25">
      <c r="A76" s="182" t="s">
        <v>827</v>
      </c>
      <c r="B76" s="183" t="s">
        <v>909</v>
      </c>
      <c r="C76" s="96" t="s">
        <v>830</v>
      </c>
      <c r="D76" s="249">
        <v>47.123449999999998</v>
      </c>
      <c r="E76" s="249">
        <v>-120.400896</v>
      </c>
      <c r="F76" s="251" t="s">
        <v>781</v>
      </c>
      <c r="G76" s="243" t="s">
        <v>784</v>
      </c>
      <c r="H76" s="71">
        <v>56.208014999999996</v>
      </c>
      <c r="I76" s="65">
        <v>13.595711</v>
      </c>
      <c r="J76" s="65">
        <v>11.403404999999999</v>
      </c>
      <c r="K76" s="65">
        <v>6.5884320000000001</v>
      </c>
      <c r="L76" s="65">
        <v>3.391883</v>
      </c>
      <c r="M76" s="65">
        <v>3.2806820000000001</v>
      </c>
      <c r="N76" s="65">
        <v>1.706698</v>
      </c>
      <c r="O76" s="66">
        <v>1.8764790000000002</v>
      </c>
      <c r="P76" s="66">
        <v>0.18432499999999999</v>
      </c>
      <c r="Q76" s="66">
        <v>0.30613099999999999</v>
      </c>
      <c r="R76" s="65">
        <v>0.98119378577234184</v>
      </c>
      <c r="S76" s="72">
        <v>98.541760999999994</v>
      </c>
      <c r="T76" s="71">
        <v>57.039791484952254</v>
      </c>
      <c r="U76" s="65">
        <v>13.796902817679502</v>
      </c>
      <c r="V76" s="65">
        <v>11.572154672575822</v>
      </c>
      <c r="W76" s="65">
        <v>6.6859288215886465</v>
      </c>
      <c r="X76" s="65">
        <v>3.4420767049210745</v>
      </c>
      <c r="Y76" s="65">
        <v>3.3292301321873072</v>
      </c>
      <c r="Z76" s="65">
        <v>1.7319540291146209</v>
      </c>
      <c r="AA76" s="65">
        <v>1.9042474794011448</v>
      </c>
      <c r="AB76" s="65">
        <v>0.18705267505824255</v>
      </c>
      <c r="AC76" s="65">
        <v>0.31066118252138808</v>
      </c>
      <c r="AD76" s="72">
        <v>100</v>
      </c>
      <c r="AE76" s="64"/>
      <c r="AF76" s="139">
        <v>8.0041928327999976</v>
      </c>
      <c r="AG76" s="134">
        <v>7.4465280000000007</v>
      </c>
      <c r="AH76" s="134">
        <v>30.671942600000005</v>
      </c>
      <c r="AI76" s="134">
        <v>324.0686</v>
      </c>
      <c r="AJ76" s="134">
        <v>694.03160000000003</v>
      </c>
      <c r="AK76" s="134">
        <v>49.267800000000001</v>
      </c>
      <c r="AL76" s="134">
        <v>300.8184</v>
      </c>
      <c r="AM76" s="134">
        <v>185.41591109999999</v>
      </c>
      <c r="AN76" s="134">
        <v>33.814799999999998</v>
      </c>
      <c r="AO76" s="135">
        <v>12.2614</v>
      </c>
      <c r="AP76" s="134">
        <v>21.997800000000002</v>
      </c>
      <c r="AQ76" s="134">
        <v>15.705500000000001</v>
      </c>
      <c r="AR76" s="134">
        <v>117.7761</v>
      </c>
      <c r="AS76" s="134">
        <v>8.4638000000000009</v>
      </c>
      <c r="AT76" s="134">
        <v>24.686064479999999</v>
      </c>
      <c r="AU76" s="134">
        <v>49.176899999999996</v>
      </c>
      <c r="AV76" s="134">
        <v>5.9590000000000005</v>
      </c>
      <c r="AW76" s="134">
        <v>26.068099999999998</v>
      </c>
      <c r="AX76" s="134">
        <v>2.2422000000000004</v>
      </c>
      <c r="AY76" s="134">
        <f t="shared" si="61"/>
        <v>1917.8766390128001</v>
      </c>
      <c r="AZ76" s="136">
        <f t="shared" si="62"/>
        <v>0.19178766390128002</v>
      </c>
      <c r="BA76" s="136">
        <f t="shared" si="63"/>
        <v>98.733548663901274</v>
      </c>
      <c r="BB76" s="136">
        <f t="shared" si="64"/>
        <v>98.779193615266678</v>
      </c>
      <c r="BC76" s="136">
        <f t="shared" si="65"/>
        <v>99.760387401039026</v>
      </c>
      <c r="BD76" s="140">
        <f t="shared" si="66"/>
        <v>101.02616535603903</v>
      </c>
      <c r="BE76" s="124">
        <f t="shared" si="67"/>
        <v>10.185543289703421</v>
      </c>
      <c r="BF76" s="121">
        <f t="shared" si="68"/>
        <v>10.883651471036234</v>
      </c>
      <c r="BG76" s="121">
        <f t="shared" si="69"/>
        <v>47.046322491449423</v>
      </c>
      <c r="BH76" s="121">
        <f t="shared" si="70"/>
        <v>476.74510268933307</v>
      </c>
      <c r="BI76" s="121">
        <f t="shared" si="71"/>
        <v>774.88572552788708</v>
      </c>
      <c r="BJ76" s="121">
        <f t="shared" si="72"/>
        <v>53.879270691470694</v>
      </c>
      <c r="BK76" s="121">
        <f t="shared" si="73"/>
        <v>355.74985857110249</v>
      </c>
      <c r="BL76" s="121">
        <f t="shared" si="74"/>
        <v>250.45986149684279</v>
      </c>
      <c r="BM76" s="121">
        <f t="shared" si="75"/>
        <v>42.943141488105276</v>
      </c>
      <c r="BN76" s="121">
        <f t="shared" si="76"/>
        <v>17.540456250403633</v>
      </c>
      <c r="BO76" s="121">
        <f t="shared" si="77"/>
        <v>29.570192426850262</v>
      </c>
      <c r="BP76" s="121">
        <f t="shared" si="78"/>
        <v>19.659926714506028</v>
      </c>
      <c r="BQ76" s="121">
        <f t="shared" si="79"/>
        <v>146.60304814134923</v>
      </c>
      <c r="BR76" s="121">
        <f t="shared" si="80"/>
        <v>9.1174068343066761</v>
      </c>
      <c r="BS76" s="121">
        <f t="shared" si="81"/>
        <v>28.951168126389749</v>
      </c>
      <c r="BT76" s="121">
        <f t="shared" si="82"/>
        <v>60.450850078560201</v>
      </c>
      <c r="BU76" s="121">
        <f t="shared" si="83"/>
        <v>6.780796429895104</v>
      </c>
      <c r="BV76" s="121">
        <f t="shared" si="84"/>
        <v>30.405554242928453</v>
      </c>
      <c r="BW76" s="121">
        <f t="shared" si="85"/>
        <v>2.4682757047430997</v>
      </c>
      <c r="BX76" s="122">
        <f t="shared" si="86"/>
        <v>2374.3261526668625</v>
      </c>
      <c r="BY76" s="125">
        <f t="shared" si="87"/>
        <v>0.23743261526668624</v>
      </c>
    </row>
    <row r="77" spans="1:77" x14ac:dyDescent="0.25">
      <c r="A77" s="182" t="s">
        <v>911</v>
      </c>
      <c r="B77" s="183" t="s">
        <v>910</v>
      </c>
      <c r="C77" s="96" t="s">
        <v>830</v>
      </c>
      <c r="D77" s="249">
        <v>47.121434999999998</v>
      </c>
      <c r="E77" s="249">
        <v>-120.397537</v>
      </c>
      <c r="F77" s="251" t="s">
        <v>781</v>
      </c>
      <c r="G77" s="243" t="s">
        <v>776</v>
      </c>
      <c r="H77" s="71">
        <v>55.548485999999997</v>
      </c>
      <c r="I77" s="65">
        <v>13.749600000000001</v>
      </c>
      <c r="J77" s="65">
        <v>11.502948</v>
      </c>
      <c r="K77" s="65">
        <v>6.9373260000000005</v>
      </c>
      <c r="L77" s="65">
        <v>3.424242</v>
      </c>
      <c r="M77" s="65">
        <v>2.88558</v>
      </c>
      <c r="N77" s="65">
        <v>1.9442219999999999</v>
      </c>
      <c r="O77" s="66">
        <v>1.9285140000000001</v>
      </c>
      <c r="P77" s="66">
        <v>0.16758600000000001</v>
      </c>
      <c r="Q77" s="66">
        <v>0.28886400000000001</v>
      </c>
      <c r="R77" s="65">
        <v>1.4205161570156082</v>
      </c>
      <c r="S77" s="72">
        <v>98.377368000000004</v>
      </c>
      <c r="T77" s="71">
        <v>56.464700295702151</v>
      </c>
      <c r="U77" s="65">
        <v>13.976385300326394</v>
      </c>
      <c r="V77" s="65">
        <v>11.692677120615789</v>
      </c>
      <c r="W77" s="65">
        <v>7.0517499512692803</v>
      </c>
      <c r="X77" s="65">
        <v>3.4807212976057662</v>
      </c>
      <c r="Y77" s="65">
        <v>2.9331746301649377</v>
      </c>
      <c r="Z77" s="65">
        <v>1.9762899125335409</v>
      </c>
      <c r="AA77" s="65">
        <v>1.9603228254693701</v>
      </c>
      <c r="AB77" s="65">
        <v>0.17035015614566962</v>
      </c>
      <c r="AC77" s="65">
        <v>0.29362851016709451</v>
      </c>
      <c r="AD77" s="72">
        <v>100</v>
      </c>
      <c r="AE77" s="64"/>
      <c r="AF77" s="139">
        <v>8.6467349184</v>
      </c>
      <c r="AG77" s="134">
        <v>6.0162047999999997</v>
      </c>
      <c r="AH77" s="134">
        <v>31.227087840000003</v>
      </c>
      <c r="AI77" s="134">
        <v>316.08780000000002</v>
      </c>
      <c r="AJ77" s="134">
        <v>685.6644</v>
      </c>
      <c r="AK77" s="134">
        <v>53.794800000000002</v>
      </c>
      <c r="AL77" s="134">
        <v>312.47700000000003</v>
      </c>
      <c r="AM77" s="134">
        <v>190.3191582</v>
      </c>
      <c r="AN77" s="134">
        <v>33.7926</v>
      </c>
      <c r="AO77" s="135">
        <v>11.913600000000001</v>
      </c>
      <c r="AP77" s="134">
        <v>21.562799999999999</v>
      </c>
      <c r="AQ77" s="134">
        <v>13.474200000000002</v>
      </c>
      <c r="AR77" s="134">
        <v>117.61620000000001</v>
      </c>
      <c r="AS77" s="134">
        <v>8.5782000000000007</v>
      </c>
      <c r="AT77" s="134">
        <v>24.407090399999998</v>
      </c>
      <c r="AU77" s="134">
        <v>52.468800000000002</v>
      </c>
      <c r="AV77" s="134">
        <v>6.1811999999999996</v>
      </c>
      <c r="AW77" s="134">
        <v>27.2544</v>
      </c>
      <c r="AX77" s="134">
        <v>2.5194000000000001</v>
      </c>
      <c r="AY77" s="134">
        <f t="shared" si="61"/>
        <v>1924.0016761584</v>
      </c>
      <c r="AZ77" s="136">
        <f t="shared" si="62"/>
        <v>0.19240016761584</v>
      </c>
      <c r="BA77" s="136">
        <f t="shared" si="63"/>
        <v>98.569768167615848</v>
      </c>
      <c r="BB77" s="136">
        <f t="shared" si="64"/>
        <v>98.61535453425526</v>
      </c>
      <c r="BC77" s="136">
        <f t="shared" si="65"/>
        <v>100.03587069127087</v>
      </c>
      <c r="BD77" s="140">
        <f t="shared" si="66"/>
        <v>101.31269791927087</v>
      </c>
      <c r="BE77" s="124">
        <f t="shared" si="67"/>
        <v>11.003194783744917</v>
      </c>
      <c r="BF77" s="121">
        <f t="shared" si="68"/>
        <v>8.7931283171936307</v>
      </c>
      <c r="BG77" s="121">
        <f t="shared" si="69"/>
        <v>47.89783497408667</v>
      </c>
      <c r="BH77" s="121">
        <f t="shared" si="70"/>
        <v>465.00435608338904</v>
      </c>
      <c r="BI77" s="121">
        <f t="shared" si="71"/>
        <v>765.54375342944525</v>
      </c>
      <c r="BJ77" s="121">
        <f t="shared" si="72"/>
        <v>58.829998315198317</v>
      </c>
      <c r="BK77" s="121">
        <f t="shared" si="73"/>
        <v>369.53739716959603</v>
      </c>
      <c r="BL77" s="121">
        <f t="shared" si="74"/>
        <v>257.08316896956808</v>
      </c>
      <c r="BM77" s="121">
        <f t="shared" si="75"/>
        <v>42.914948574320903</v>
      </c>
      <c r="BN77" s="121">
        <f t="shared" si="76"/>
        <v>17.04291349966633</v>
      </c>
      <c r="BO77" s="121">
        <f t="shared" si="77"/>
        <v>28.985450602409639</v>
      </c>
      <c r="BP77" s="121">
        <f t="shared" si="78"/>
        <v>16.866816372391654</v>
      </c>
      <c r="BQ77" s="121">
        <f t="shared" si="79"/>
        <v>146.40401092244147</v>
      </c>
      <c r="BR77" s="121">
        <f t="shared" si="80"/>
        <v>9.2406412375114648</v>
      </c>
      <c r="BS77" s="121">
        <f t="shared" si="81"/>
        <v>28.623994651673744</v>
      </c>
      <c r="BT77" s="121">
        <f t="shared" si="82"/>
        <v>64.497427910298526</v>
      </c>
      <c r="BU77" s="121">
        <f t="shared" si="83"/>
        <v>7.0336396866030562</v>
      </c>
      <c r="BV77" s="121">
        <f t="shared" si="84"/>
        <v>31.789241930116475</v>
      </c>
      <c r="BW77" s="121">
        <f t="shared" si="85"/>
        <v>2.7734251228836699</v>
      </c>
      <c r="BX77" s="122">
        <f t="shared" si="86"/>
        <v>2379.8653425525395</v>
      </c>
      <c r="BY77" s="125">
        <f t="shared" si="87"/>
        <v>0.23798653425525396</v>
      </c>
    </row>
    <row r="78" spans="1:77" x14ac:dyDescent="0.25">
      <c r="A78" s="182" t="s">
        <v>913</v>
      </c>
      <c r="B78" s="183" t="s">
        <v>912</v>
      </c>
      <c r="C78" s="96" t="s">
        <v>829</v>
      </c>
      <c r="D78" s="249">
        <v>47.106005000000003</v>
      </c>
      <c r="E78" s="249">
        <v>-120.400801</v>
      </c>
      <c r="F78" s="250" t="s">
        <v>625</v>
      </c>
      <c r="G78" s="243" t="s">
        <v>776</v>
      </c>
      <c r="H78" s="71">
        <v>53.627566000000002</v>
      </c>
      <c r="I78" s="65">
        <v>13.875885</v>
      </c>
      <c r="J78" s="65">
        <v>11.761046</v>
      </c>
      <c r="K78" s="65">
        <v>8.4822830000000007</v>
      </c>
      <c r="L78" s="65">
        <v>3.867391</v>
      </c>
      <c r="M78" s="65">
        <v>2.7764900000000003</v>
      </c>
      <c r="N78" s="65">
        <v>1.0469660000000001</v>
      </c>
      <c r="O78" s="66">
        <v>1.932231</v>
      </c>
      <c r="P78" s="66">
        <v>0.19048599999999999</v>
      </c>
      <c r="Q78" s="66">
        <v>0.28734499999999996</v>
      </c>
      <c r="R78" s="65">
        <v>1.6925246826515707</v>
      </c>
      <c r="S78" s="72">
        <v>97.847689000000003</v>
      </c>
      <c r="T78" s="71">
        <v>54.807187117112186</v>
      </c>
      <c r="U78" s="65">
        <v>14.181106515453829</v>
      </c>
      <c r="V78" s="65">
        <v>12.01974836625932</v>
      </c>
      <c r="W78" s="65">
        <v>8.6688639115431751</v>
      </c>
      <c r="X78" s="65">
        <v>3.9524602364395136</v>
      </c>
      <c r="Y78" s="65">
        <v>2.8375631845530864</v>
      </c>
      <c r="Z78" s="65">
        <v>1.069995633724165</v>
      </c>
      <c r="AA78" s="65">
        <v>1.9747334042810145</v>
      </c>
      <c r="AB78" s="65">
        <v>0.19467603368741798</v>
      </c>
      <c r="AC78" s="65">
        <v>0.29366559694629063</v>
      </c>
      <c r="AD78" s="72">
        <v>100</v>
      </c>
      <c r="AE78" s="64"/>
      <c r="AF78" s="139">
        <v>11.431043892400004</v>
      </c>
      <c r="AG78" s="134">
        <v>20.984729599999998</v>
      </c>
      <c r="AH78" s="134">
        <v>36.953465899999998</v>
      </c>
      <c r="AI78" s="134">
        <v>342.14760000000001</v>
      </c>
      <c r="AJ78" s="134">
        <v>525.9171</v>
      </c>
      <c r="AK78" s="134">
        <v>27.906299999999998</v>
      </c>
      <c r="AL78" s="134">
        <v>325.63410000000005</v>
      </c>
      <c r="AM78" s="134">
        <v>158.57181800000001</v>
      </c>
      <c r="AN78" s="134">
        <v>34.430900000000001</v>
      </c>
      <c r="AO78" s="135">
        <v>11.241300000000001</v>
      </c>
      <c r="AP78" s="134">
        <v>20.775700000000001</v>
      </c>
      <c r="AQ78" s="134">
        <v>27.229600000000001</v>
      </c>
      <c r="AR78" s="134">
        <v>119.2406</v>
      </c>
      <c r="AS78" s="134">
        <v>5.0399000000000003</v>
      </c>
      <c r="AT78" s="134">
        <v>20.603450559999999</v>
      </c>
      <c r="AU78" s="134">
        <v>42.4604</v>
      </c>
      <c r="AV78" s="134">
        <v>2.7976999999999999</v>
      </c>
      <c r="AW78" s="134">
        <v>24.835899999999999</v>
      </c>
      <c r="AX78" s="134">
        <v>1.5352000000000001</v>
      </c>
      <c r="AY78" s="134">
        <f t="shared" si="61"/>
        <v>1759.7368079523999</v>
      </c>
      <c r="AZ78" s="136">
        <f t="shared" si="62"/>
        <v>0.17597368079523998</v>
      </c>
      <c r="BA78" s="136">
        <f t="shared" si="63"/>
        <v>98.02366268079524</v>
      </c>
      <c r="BB78" s="136">
        <f t="shared" si="64"/>
        <v>98.068500459957491</v>
      </c>
      <c r="BC78" s="136">
        <f t="shared" si="65"/>
        <v>99.761025142609057</v>
      </c>
      <c r="BD78" s="140">
        <f t="shared" si="66"/>
        <v>101.06650124860906</v>
      </c>
      <c r="BE78" s="124">
        <f t="shared" si="67"/>
        <v>14.546300275953062</v>
      </c>
      <c r="BF78" s="121">
        <f t="shared" si="68"/>
        <v>30.670734492684051</v>
      </c>
      <c r="BG78" s="121">
        <f t="shared" si="69"/>
        <v>56.681270455565439</v>
      </c>
      <c r="BH78" s="121">
        <f t="shared" si="70"/>
        <v>503.34155390836645</v>
      </c>
      <c r="BI78" s="121">
        <f t="shared" si="71"/>
        <v>587.18602092616868</v>
      </c>
      <c r="BJ78" s="121">
        <f t="shared" si="72"/>
        <v>30.518332292032291</v>
      </c>
      <c r="BK78" s="121">
        <f t="shared" si="73"/>
        <v>385.09707192421831</v>
      </c>
      <c r="BL78" s="121">
        <f t="shared" si="74"/>
        <v>214.19885347467664</v>
      </c>
      <c r="BM78" s="121">
        <f t="shared" si="75"/>
        <v>43.725558343175301</v>
      </c>
      <c r="BN78" s="121">
        <f t="shared" si="76"/>
        <v>16.081159643080102</v>
      </c>
      <c r="BO78" s="121">
        <f t="shared" si="77"/>
        <v>27.927403958691912</v>
      </c>
      <c r="BP78" s="121">
        <f t="shared" si="78"/>
        <v>34.085634998268972</v>
      </c>
      <c r="BQ78" s="121">
        <f t="shared" si="79"/>
        <v>148.42600003059505</v>
      </c>
      <c r="BR78" s="121">
        <f t="shared" si="80"/>
        <v>5.4291002509773643</v>
      </c>
      <c r="BS78" s="121">
        <f t="shared" si="81"/>
        <v>24.163185737021092</v>
      </c>
      <c r="BT78" s="121">
        <f t="shared" si="82"/>
        <v>52.194572546779028</v>
      </c>
      <c r="BU78" s="121">
        <f t="shared" si="83"/>
        <v>3.1835264594592267</v>
      </c>
      <c r="BV78" s="121">
        <f t="shared" si="84"/>
        <v>28.96832928452579</v>
      </c>
      <c r="BW78" s="121">
        <f t="shared" si="85"/>
        <v>1.6899905726168969</v>
      </c>
      <c r="BX78" s="122">
        <f t="shared" si="86"/>
        <v>2208.1145995748552</v>
      </c>
      <c r="BY78" s="125">
        <f t="shared" si="87"/>
        <v>0.22081145995748552</v>
      </c>
    </row>
    <row r="79" spans="1:77" x14ac:dyDescent="0.25">
      <c r="A79" s="184" t="s">
        <v>833</v>
      </c>
      <c r="B79" s="185" t="s">
        <v>834</v>
      </c>
      <c r="C79" s="107" t="s">
        <v>835</v>
      </c>
      <c r="D79" s="252">
        <v>47.1218</v>
      </c>
      <c r="E79" s="252">
        <v>-120.408661</v>
      </c>
      <c r="F79" s="253" t="s">
        <v>801</v>
      </c>
      <c r="G79" s="246" t="s">
        <v>776</v>
      </c>
      <c r="H79" s="71">
        <v>53.541960499999995</v>
      </c>
      <c r="I79" s="65">
        <v>14.0286195</v>
      </c>
      <c r="J79" s="65">
        <v>11.649256499999998</v>
      </c>
      <c r="K79" s="65">
        <v>8.7766035000000002</v>
      </c>
      <c r="L79" s="65">
        <v>5.0435349999999994</v>
      </c>
      <c r="M79" s="65">
        <v>2.8971144999999994</v>
      </c>
      <c r="N79" s="65">
        <v>1.0931549999999999</v>
      </c>
      <c r="O79" s="66">
        <v>1.8079179999999997</v>
      </c>
      <c r="P79" s="66">
        <v>0.20096999999999998</v>
      </c>
      <c r="Q79" s="66">
        <v>0.31190950000000001</v>
      </c>
      <c r="R79" s="65">
        <v>0.26724569901450324</v>
      </c>
      <c r="S79" s="72">
        <v>99.351041999999978</v>
      </c>
      <c r="T79" s="71">
        <v>53.891694965816271</v>
      </c>
      <c r="U79" s="65">
        <v>14.120254018070593</v>
      </c>
      <c r="V79" s="65">
        <v>11.725349090953671</v>
      </c>
      <c r="W79" s="65">
        <v>8.8339320084836181</v>
      </c>
      <c r="X79" s="65">
        <v>5.0764792180035716</v>
      </c>
      <c r="Y79" s="65">
        <v>2.9160383642478553</v>
      </c>
      <c r="Z79" s="65">
        <v>1.1002954553813338</v>
      </c>
      <c r="AA79" s="65">
        <v>1.8197272656687384</v>
      </c>
      <c r="AB79" s="65">
        <v>0.20228272995868532</v>
      </c>
      <c r="AC79" s="65">
        <v>0.31394688341567678</v>
      </c>
      <c r="AD79" s="72">
        <v>100</v>
      </c>
      <c r="AE79" s="64"/>
      <c r="AF79" s="139">
        <v>17.443727302100005</v>
      </c>
      <c r="AG79" s="134">
        <v>42.998323199999994</v>
      </c>
      <c r="AH79" s="134">
        <v>35.760138959999999</v>
      </c>
      <c r="AI79" s="134">
        <v>314.15264999999994</v>
      </c>
      <c r="AJ79" s="134">
        <v>477.67929999999996</v>
      </c>
      <c r="AK79" s="134">
        <v>28.247449999999997</v>
      </c>
      <c r="AL79" s="134">
        <v>309.39229999999998</v>
      </c>
      <c r="AM79" s="134">
        <v>158.19901649999997</v>
      </c>
      <c r="AN79" s="134">
        <v>32.683</v>
      </c>
      <c r="AO79" s="135">
        <v>10.6372</v>
      </c>
      <c r="AP79" s="134">
        <v>20.198499999999996</v>
      </c>
      <c r="AQ79" s="134">
        <v>34.550599999999996</v>
      </c>
      <c r="AR79" s="134">
        <v>116.56259999999999</v>
      </c>
      <c r="AS79" s="134">
        <v>5.7854999999999999</v>
      </c>
      <c r="AT79" s="134">
        <v>19.706314319999997</v>
      </c>
      <c r="AU79" s="134">
        <v>43.523199999999996</v>
      </c>
      <c r="AV79" s="134">
        <v>3.5220499999999997</v>
      </c>
      <c r="AW79" s="134">
        <v>23.324699999999996</v>
      </c>
      <c r="AX79" s="134">
        <v>2.2736000000000001</v>
      </c>
      <c r="AY79" s="134">
        <f t="shared" si="61"/>
        <v>1696.6401702820997</v>
      </c>
      <c r="AZ79" s="136">
        <f t="shared" si="62"/>
        <v>0.16966401702820996</v>
      </c>
      <c r="BA79" s="136">
        <f t="shared" si="63"/>
        <v>99.520706017028189</v>
      </c>
      <c r="BB79" s="136">
        <f t="shared" si="64"/>
        <v>99.564505329573535</v>
      </c>
      <c r="BC79" s="136">
        <f t="shared" si="65"/>
        <v>99.831751028588045</v>
      </c>
      <c r="BD79" s="140">
        <f t="shared" si="66"/>
        <v>101.12481850008804</v>
      </c>
      <c r="BE79" s="124">
        <f t="shared" si="67"/>
        <v>22.197596095041582</v>
      </c>
      <c r="BF79" s="121">
        <f t="shared" si="68"/>
        <v>62.845229823586422</v>
      </c>
      <c r="BG79" s="121">
        <f t="shared" si="69"/>
        <v>54.850879573933625</v>
      </c>
      <c r="BH79" s="121">
        <f t="shared" si="70"/>
        <v>462.15751042950802</v>
      </c>
      <c r="BI79" s="121">
        <f t="shared" si="71"/>
        <v>533.32855586136588</v>
      </c>
      <c r="BJ79" s="121">
        <f t="shared" si="72"/>
        <v>30.891413963963959</v>
      </c>
      <c r="BK79" s="121">
        <f t="shared" si="73"/>
        <v>365.88941024880165</v>
      </c>
      <c r="BL79" s="121">
        <f t="shared" si="74"/>
        <v>213.69527311039244</v>
      </c>
      <c r="BM79" s="121">
        <f t="shared" si="75"/>
        <v>41.50581086553062</v>
      </c>
      <c r="BN79" s="121">
        <f t="shared" si="76"/>
        <v>15.216968798570596</v>
      </c>
      <c r="BO79" s="121">
        <f t="shared" si="77"/>
        <v>27.151512048192767</v>
      </c>
      <c r="BP79" s="121">
        <f t="shared" si="78"/>
        <v>43.249961092751704</v>
      </c>
      <c r="BQ79" s="121">
        <f t="shared" si="79"/>
        <v>145.09253116108303</v>
      </c>
      <c r="BR79" s="121">
        <f t="shared" si="80"/>
        <v>6.2322783194169604</v>
      </c>
      <c r="BS79" s="121">
        <f t="shared" si="81"/>
        <v>23.111047914989559</v>
      </c>
      <c r="BT79" s="121">
        <f t="shared" si="82"/>
        <v>53.501022596771882</v>
      </c>
      <c r="BU79" s="121">
        <f t="shared" si="83"/>
        <v>4.0077704423413403</v>
      </c>
      <c r="BV79" s="121">
        <f t="shared" si="84"/>
        <v>27.205681697171379</v>
      </c>
      <c r="BW79" s="121">
        <f t="shared" si="85"/>
        <v>2.5028416922236691</v>
      </c>
      <c r="BX79" s="122">
        <f t="shared" si="86"/>
        <v>2134.6332957356367</v>
      </c>
      <c r="BY79" s="125">
        <f t="shared" si="87"/>
        <v>0.21346332957356368</v>
      </c>
    </row>
    <row r="80" spans="1:77" x14ac:dyDescent="0.25">
      <c r="A80" s="184" t="s">
        <v>815</v>
      </c>
      <c r="B80" s="185" t="s">
        <v>914</v>
      </c>
      <c r="C80" s="107" t="s">
        <v>835</v>
      </c>
      <c r="D80" s="249">
        <v>47.115211000000002</v>
      </c>
      <c r="E80" s="249">
        <v>-120.41900800000001</v>
      </c>
      <c r="F80" s="253" t="s">
        <v>801</v>
      </c>
      <c r="G80" s="246" t="s">
        <v>776</v>
      </c>
      <c r="H80" s="71">
        <v>53.876301499999997</v>
      </c>
      <c r="I80" s="65">
        <v>14.001924999999998</v>
      </c>
      <c r="J80" s="65">
        <v>11.501168</v>
      </c>
      <c r="K80" s="65">
        <v>8.9514879999999994</v>
      </c>
      <c r="L80" s="65">
        <v>4.9970479999999995</v>
      </c>
      <c r="M80" s="65">
        <v>2.8900094999999997</v>
      </c>
      <c r="N80" s="65">
        <v>1.0757984999999999</v>
      </c>
      <c r="O80" s="66">
        <v>1.8483149999999997</v>
      </c>
      <c r="P80" s="66">
        <v>0.20086849999999998</v>
      </c>
      <c r="Q80" s="66">
        <v>0.28389549999999997</v>
      </c>
      <c r="R80" s="65">
        <v>0.11934361014392898</v>
      </c>
      <c r="S80" s="72">
        <v>99.626817500000001</v>
      </c>
      <c r="T80" s="71">
        <v>54.078111548629963</v>
      </c>
      <c r="U80" s="65">
        <v>14.054373462245742</v>
      </c>
      <c r="V80" s="65">
        <v>11.544249117462774</v>
      </c>
      <c r="W80" s="65">
        <v>8.985018516726182</v>
      </c>
      <c r="X80" s="65">
        <v>5.0157659608066867</v>
      </c>
      <c r="Y80" s="65">
        <v>2.9008349082314102</v>
      </c>
      <c r="Z80" s="65">
        <v>1.0798282299843613</v>
      </c>
      <c r="AA80" s="65">
        <v>1.8552384251358824</v>
      </c>
      <c r="AB80" s="65">
        <v>0.20162091396726586</v>
      </c>
      <c r="AC80" s="65">
        <v>0.28495891680972341</v>
      </c>
      <c r="AD80" s="72">
        <v>100</v>
      </c>
      <c r="AE80" s="64"/>
      <c r="AF80" s="139">
        <v>16.393834310400003</v>
      </c>
      <c r="AG80" s="134">
        <v>42.156441600000001</v>
      </c>
      <c r="AH80" s="134">
        <v>38.615035550000002</v>
      </c>
      <c r="AI80" s="134">
        <v>336.11724999999996</v>
      </c>
      <c r="AJ80" s="134">
        <v>483.68809999999996</v>
      </c>
      <c r="AK80" s="134">
        <v>26.521949999999997</v>
      </c>
      <c r="AL80" s="134">
        <v>307.23034999999999</v>
      </c>
      <c r="AM80" s="134">
        <v>158.95685609999998</v>
      </c>
      <c r="AN80" s="134">
        <v>32.622099999999996</v>
      </c>
      <c r="AO80" s="135">
        <v>10.058649999999998</v>
      </c>
      <c r="AP80" s="134">
        <v>20.198499999999996</v>
      </c>
      <c r="AQ80" s="134">
        <v>36.935849999999995</v>
      </c>
      <c r="AR80" s="134">
        <v>114.74574999999999</v>
      </c>
      <c r="AS80" s="134">
        <v>5.4708499999999995</v>
      </c>
      <c r="AT80" s="134">
        <v>19.249263879999997</v>
      </c>
      <c r="AU80" s="134">
        <v>36.590749999999993</v>
      </c>
      <c r="AV80" s="134">
        <v>2.7608000000000001</v>
      </c>
      <c r="AW80" s="134">
        <v>19.833099999999998</v>
      </c>
      <c r="AX80" s="134">
        <v>1.1063499999999999</v>
      </c>
      <c r="AY80" s="134">
        <f t="shared" si="61"/>
        <v>1709.2517814404</v>
      </c>
      <c r="AZ80" s="136">
        <f t="shared" si="62"/>
        <v>0.17092517814404001</v>
      </c>
      <c r="BA80" s="136">
        <f t="shared" si="63"/>
        <v>99.797742678144047</v>
      </c>
      <c r="BB80" s="136">
        <f t="shared" si="64"/>
        <v>99.84244210834305</v>
      </c>
      <c r="BC80" s="136">
        <f t="shared" si="65"/>
        <v>99.961785718486979</v>
      </c>
      <c r="BD80" s="140">
        <f t="shared" si="66"/>
        <v>101.23841536648698</v>
      </c>
      <c r="BE80" s="124">
        <f t="shared" si="67"/>
        <v>20.861579991994279</v>
      </c>
      <c r="BF80" s="121">
        <f t="shared" si="68"/>
        <v>61.614757593537966</v>
      </c>
      <c r="BG80" s="121">
        <f t="shared" si="69"/>
        <v>59.229877911420061</v>
      </c>
      <c r="BH80" s="121">
        <f t="shared" si="70"/>
        <v>494.47016115386128</v>
      </c>
      <c r="BI80" s="121">
        <f t="shared" si="71"/>
        <v>540.03737624872576</v>
      </c>
      <c r="BJ80" s="121">
        <f t="shared" si="72"/>
        <v>29.004407002456997</v>
      </c>
      <c r="BK80" s="121">
        <f t="shared" si="73"/>
        <v>363.33267367039491</v>
      </c>
      <c r="BL80" s="121">
        <f t="shared" si="74"/>
        <v>214.7189630414602</v>
      </c>
      <c r="BM80" s="121">
        <f t="shared" si="75"/>
        <v>41.428470845284288</v>
      </c>
      <c r="BN80" s="121">
        <f t="shared" si="76"/>
        <v>14.389328320022384</v>
      </c>
      <c r="BO80" s="121">
        <f t="shared" si="77"/>
        <v>27.151512048192767</v>
      </c>
      <c r="BP80" s="121">
        <f t="shared" si="78"/>
        <v>46.235783906146722</v>
      </c>
      <c r="BQ80" s="121">
        <f t="shared" si="79"/>
        <v>142.83098787670181</v>
      </c>
      <c r="BR80" s="121">
        <f t="shared" si="80"/>
        <v>5.8933298494135817</v>
      </c>
      <c r="BS80" s="121">
        <f t="shared" si="81"/>
        <v>22.575031161837156</v>
      </c>
      <c r="BT80" s="121">
        <f t="shared" si="82"/>
        <v>44.979287887444642</v>
      </c>
      <c r="BU80" s="121">
        <f t="shared" si="83"/>
        <v>3.1415376378007056</v>
      </c>
      <c r="BV80" s="121">
        <f t="shared" si="84"/>
        <v>23.133116638935107</v>
      </c>
      <c r="BW80" s="121">
        <f t="shared" si="85"/>
        <v>1.217900644876696</v>
      </c>
      <c r="BX80" s="122">
        <f t="shared" si="86"/>
        <v>2156.246083430507</v>
      </c>
      <c r="BY80" s="125">
        <f t="shared" si="87"/>
        <v>0.21562460834305069</v>
      </c>
    </row>
    <row r="81" spans="1:77" x14ac:dyDescent="0.25">
      <c r="A81" s="184" t="s">
        <v>916</v>
      </c>
      <c r="B81" s="185" t="s">
        <v>915</v>
      </c>
      <c r="C81" s="107" t="s">
        <v>845</v>
      </c>
      <c r="D81" s="249">
        <v>47.138817000000003</v>
      </c>
      <c r="E81" s="249">
        <v>-120.424831</v>
      </c>
      <c r="F81" s="253" t="s">
        <v>801</v>
      </c>
      <c r="G81" s="243" t="s">
        <v>782</v>
      </c>
      <c r="H81" s="71">
        <v>53.569060999999998</v>
      </c>
      <c r="I81" s="65">
        <v>14.1199695</v>
      </c>
      <c r="J81" s="65">
        <v>11.320904000000001</v>
      </c>
      <c r="K81" s="65">
        <v>8.9196170000000006</v>
      </c>
      <c r="L81" s="65">
        <v>4.7395424999999998</v>
      </c>
      <c r="M81" s="65">
        <v>2.8334739999999994</v>
      </c>
      <c r="N81" s="65">
        <v>1.0910234999999999</v>
      </c>
      <c r="O81" s="66">
        <v>1.8132974999999998</v>
      </c>
      <c r="P81" s="66">
        <v>0.19386499999999998</v>
      </c>
      <c r="Q81" s="66">
        <v>0.31576649999999995</v>
      </c>
      <c r="R81" s="65">
        <v>0.78632995614676149</v>
      </c>
      <c r="S81" s="72">
        <v>98.91652049999999</v>
      </c>
      <c r="T81" s="71">
        <v>54.155828297660349</v>
      </c>
      <c r="U81" s="65">
        <v>14.274632213736229</v>
      </c>
      <c r="V81" s="65">
        <v>11.444907223561307</v>
      </c>
      <c r="W81" s="65">
        <v>9.0173177897012682</v>
      </c>
      <c r="X81" s="65">
        <v>4.7914569538462484</v>
      </c>
      <c r="Y81" s="65">
        <v>2.8645103827727136</v>
      </c>
      <c r="Z81" s="65">
        <v>1.102973997149445</v>
      </c>
      <c r="AA81" s="65">
        <v>1.8331594063703445</v>
      </c>
      <c r="AB81" s="65">
        <v>0.19598849516749833</v>
      </c>
      <c r="AC81" s="65">
        <v>0.31922524003460068</v>
      </c>
      <c r="AD81" s="72">
        <v>100</v>
      </c>
      <c r="AE81" s="64"/>
      <c r="AF81" s="139">
        <v>18.094339075600001</v>
      </c>
      <c r="AG81" s="134">
        <v>43.736268799999998</v>
      </c>
      <c r="AH81" s="134">
        <v>36.2833471</v>
      </c>
      <c r="AI81" s="134">
        <v>313.98009999999994</v>
      </c>
      <c r="AJ81" s="134">
        <v>475.74064999999996</v>
      </c>
      <c r="AK81" s="134">
        <v>26.389999999999997</v>
      </c>
      <c r="AL81" s="134">
        <v>316.08114999999998</v>
      </c>
      <c r="AM81" s="134">
        <v>158.45162969999996</v>
      </c>
      <c r="AN81" s="134">
        <v>33.342749999999995</v>
      </c>
      <c r="AO81" s="135">
        <v>10.6372</v>
      </c>
      <c r="AP81" s="134">
        <v>21.893549999999998</v>
      </c>
      <c r="AQ81" s="134">
        <v>32.916449999999998</v>
      </c>
      <c r="AR81" s="134">
        <v>117.44564999999999</v>
      </c>
      <c r="AS81" s="134">
        <v>5.6941499999999996</v>
      </c>
      <c r="AT81" s="134">
        <v>20.471608079999999</v>
      </c>
      <c r="AU81" s="134">
        <v>41.939799999999998</v>
      </c>
      <c r="AV81" s="134">
        <v>2.3344999999999998</v>
      </c>
      <c r="AW81" s="134">
        <v>24.420899999999996</v>
      </c>
      <c r="AX81" s="134">
        <v>1.0048499999999998</v>
      </c>
      <c r="AY81" s="134">
        <f t="shared" si="61"/>
        <v>1700.8588927555995</v>
      </c>
      <c r="AZ81" s="136">
        <f t="shared" si="62"/>
        <v>0.17008588927555995</v>
      </c>
      <c r="BA81" s="136">
        <f t="shared" si="63"/>
        <v>99.086606389275545</v>
      </c>
      <c r="BB81" s="136">
        <f t="shared" si="64"/>
        <v>99.13059024459811</v>
      </c>
      <c r="BC81" s="136">
        <f t="shared" si="65"/>
        <v>99.916920200744869</v>
      </c>
      <c r="BD81" s="140">
        <f t="shared" si="66"/>
        <v>101.17354054474487</v>
      </c>
      <c r="BE81" s="124">
        <f t="shared" si="67"/>
        <v>23.025516476547029</v>
      </c>
      <c r="BF81" s="121">
        <f t="shared" si="68"/>
        <v>63.923791901777058</v>
      </c>
      <c r="BG81" s="121">
        <f t="shared" si="69"/>
        <v>55.653405165664203</v>
      </c>
      <c r="BH81" s="121">
        <f t="shared" si="70"/>
        <v>461.90366797927049</v>
      </c>
      <c r="BI81" s="121">
        <f t="shared" si="71"/>
        <v>531.16405468909272</v>
      </c>
      <c r="BJ81" s="121">
        <f t="shared" si="72"/>
        <v>28.860106470106466</v>
      </c>
      <c r="BK81" s="121">
        <f t="shared" si="73"/>
        <v>373.7996891463136</v>
      </c>
      <c r="BL81" s="121">
        <f t="shared" si="74"/>
        <v>214.03650308741499</v>
      </c>
      <c r="BM81" s="121">
        <f t="shared" si="75"/>
        <v>42.343661084865857</v>
      </c>
      <c r="BN81" s="121">
        <f t="shared" si="76"/>
        <v>15.216968798570596</v>
      </c>
      <c r="BO81" s="121">
        <f t="shared" si="77"/>
        <v>29.430056024096384</v>
      </c>
      <c r="BP81" s="121">
        <f t="shared" si="78"/>
        <v>41.204354824851286</v>
      </c>
      <c r="BQ81" s="121">
        <f t="shared" si="79"/>
        <v>146.19171700321246</v>
      </c>
      <c r="BR81" s="121">
        <f t="shared" si="80"/>
        <v>6.1338739248998504</v>
      </c>
      <c r="BS81" s="121">
        <f t="shared" si="81"/>
        <v>24.008564338872652</v>
      </c>
      <c r="BT81" s="121">
        <f t="shared" si="82"/>
        <v>51.55462345379231</v>
      </c>
      <c r="BU81" s="121">
        <f t="shared" si="83"/>
        <v>2.6564472672579491</v>
      </c>
      <c r="BV81" s="121">
        <f t="shared" si="84"/>
        <v>28.484277703826951</v>
      </c>
      <c r="BW81" s="121">
        <f t="shared" si="85"/>
        <v>1.1061666407595678</v>
      </c>
      <c r="BX81" s="122">
        <f t="shared" si="86"/>
        <v>2140.6974459811922</v>
      </c>
      <c r="BY81" s="125">
        <f t="shared" si="87"/>
        <v>0.21406974459811923</v>
      </c>
    </row>
    <row r="82" spans="1:77" x14ac:dyDescent="0.25">
      <c r="A82" s="184" t="s">
        <v>918</v>
      </c>
      <c r="B82" s="185" t="s">
        <v>917</v>
      </c>
      <c r="C82" s="107" t="s">
        <v>835</v>
      </c>
      <c r="D82" s="249">
        <v>47.108167999999999</v>
      </c>
      <c r="E82" s="249">
        <v>-120.421339</v>
      </c>
      <c r="F82" s="253" t="s">
        <v>801</v>
      </c>
      <c r="G82" s="246" t="s">
        <v>776</v>
      </c>
      <c r="H82" s="71">
        <v>53.829990000000002</v>
      </c>
      <c r="I82" s="65">
        <v>14.111495999999999</v>
      </c>
      <c r="J82" s="65">
        <v>11.416656</v>
      </c>
      <c r="K82" s="65">
        <v>8.8850160000000002</v>
      </c>
      <c r="L82" s="65">
        <v>4.8889620000000003</v>
      </c>
      <c r="M82" s="65">
        <v>2.88252</v>
      </c>
      <c r="N82" s="65">
        <v>1.166982</v>
      </c>
      <c r="O82" s="66">
        <v>1.8297780000000001</v>
      </c>
      <c r="P82" s="66">
        <v>0.20012400000000002</v>
      </c>
      <c r="Q82" s="66">
        <v>0.31813800000000003</v>
      </c>
      <c r="R82" s="65">
        <v>0.23122959738841037</v>
      </c>
      <c r="S82" s="72">
        <v>99.529662000000016</v>
      </c>
      <c r="T82" s="71">
        <v>54.084369341071401</v>
      </c>
      <c r="U82" s="65">
        <v>14.1781813747142</v>
      </c>
      <c r="V82" s="65">
        <v>11.470606621772712</v>
      </c>
      <c r="W82" s="65">
        <v>8.9270030877830155</v>
      </c>
      <c r="X82" s="65">
        <v>4.9120653097365086</v>
      </c>
      <c r="Y82" s="65">
        <v>2.8961416547360517</v>
      </c>
      <c r="Z82" s="65">
        <v>1.172496697517168</v>
      </c>
      <c r="AA82" s="65">
        <v>1.8384248104851393</v>
      </c>
      <c r="AB82" s="65">
        <v>0.20106970723963677</v>
      </c>
      <c r="AC82" s="65">
        <v>0.31964139494415239</v>
      </c>
      <c r="AD82" s="72">
        <v>100</v>
      </c>
      <c r="AE82" s="64"/>
      <c r="AF82" s="139">
        <v>16.371599422399999</v>
      </c>
      <c r="AG82" s="134">
        <v>43.701043200000001</v>
      </c>
      <c r="AH82" s="134">
        <v>37.74225624000001</v>
      </c>
      <c r="AI82" s="134">
        <v>315.9348</v>
      </c>
      <c r="AJ82" s="134">
        <v>490.83420000000001</v>
      </c>
      <c r="AK82" s="134">
        <v>26.764799999999997</v>
      </c>
      <c r="AL82" s="134">
        <v>315.40440000000001</v>
      </c>
      <c r="AM82" s="134">
        <v>159.3802632</v>
      </c>
      <c r="AN82" s="134">
        <v>33.241800000000005</v>
      </c>
      <c r="AO82" s="135">
        <v>10.679400000000001</v>
      </c>
      <c r="AP82" s="134">
        <v>20.695799999999998</v>
      </c>
      <c r="AQ82" s="134">
        <v>32.782800000000002</v>
      </c>
      <c r="AR82" s="134">
        <v>115.8006</v>
      </c>
      <c r="AS82" s="134">
        <v>6.12</v>
      </c>
      <c r="AT82" s="134">
        <v>21.01039248</v>
      </c>
      <c r="AU82" s="134">
        <v>42.503399999999999</v>
      </c>
      <c r="AV82" s="134">
        <v>3.1212</v>
      </c>
      <c r="AW82" s="134">
        <v>24.133200000000002</v>
      </c>
      <c r="AX82" s="134">
        <v>1.1220000000000001</v>
      </c>
      <c r="AY82" s="134">
        <f t="shared" si="61"/>
        <v>1717.3439545424001</v>
      </c>
      <c r="AZ82" s="136">
        <f t="shared" si="62"/>
        <v>0.17173439545424002</v>
      </c>
      <c r="BA82" s="136">
        <f t="shared" si="63"/>
        <v>99.701396395454253</v>
      </c>
      <c r="BB82" s="136">
        <f t="shared" si="64"/>
        <v>99.745648209455439</v>
      </c>
      <c r="BC82" s="136">
        <f t="shared" si="65"/>
        <v>99.976877806843845</v>
      </c>
      <c r="BD82" s="140">
        <f t="shared" si="66"/>
        <v>101.24412662284385</v>
      </c>
      <c r="BE82" s="124">
        <f t="shared" si="67"/>
        <v>20.833285519460127</v>
      </c>
      <c r="BF82" s="121">
        <f t="shared" si="68"/>
        <v>63.872307081837072</v>
      </c>
      <c r="BG82" s="121">
        <f t="shared" si="69"/>
        <v>57.891160719046198</v>
      </c>
      <c r="BH82" s="121">
        <f t="shared" si="70"/>
        <v>464.77927410780893</v>
      </c>
      <c r="BI82" s="121">
        <f t="shared" si="71"/>
        <v>548.01599117518572</v>
      </c>
      <c r="BJ82" s="121">
        <f t="shared" si="72"/>
        <v>29.269987785187784</v>
      </c>
      <c r="BK82" s="121">
        <f t="shared" si="73"/>
        <v>372.99936005478202</v>
      </c>
      <c r="BL82" s="121">
        <f t="shared" si="74"/>
        <v>215.29090146353872</v>
      </c>
      <c r="BM82" s="121">
        <f t="shared" si="75"/>
        <v>42.215459524211241</v>
      </c>
      <c r="BN82" s="121">
        <f t="shared" si="76"/>
        <v>15.277337700471444</v>
      </c>
      <c r="BO82" s="121">
        <f t="shared" si="77"/>
        <v>27.819999655765919</v>
      </c>
      <c r="BP82" s="121">
        <f t="shared" si="78"/>
        <v>41.037053611556985</v>
      </c>
      <c r="BQ82" s="121">
        <f t="shared" si="79"/>
        <v>144.14402358880218</v>
      </c>
      <c r="BR82" s="121">
        <f t="shared" si="80"/>
        <v>6.5926096819344568</v>
      </c>
      <c r="BS82" s="121">
        <f t="shared" si="81"/>
        <v>24.640436533847815</v>
      </c>
      <c r="BT82" s="121">
        <f t="shared" si="82"/>
        <v>52.247430424225108</v>
      </c>
      <c r="BU82" s="121">
        <f t="shared" si="83"/>
        <v>3.5516398417500583</v>
      </c>
      <c r="BV82" s="121">
        <f t="shared" si="84"/>
        <v>28.148707487520802</v>
      </c>
      <c r="BW82" s="121">
        <f t="shared" si="85"/>
        <v>1.2351285972356425</v>
      </c>
      <c r="BX82" s="122">
        <f t="shared" si="86"/>
        <v>2159.8620945541679</v>
      </c>
      <c r="BY82" s="125">
        <f t="shared" si="87"/>
        <v>0.2159862094554168</v>
      </c>
    </row>
    <row r="83" spans="1:77" x14ac:dyDescent="0.25">
      <c r="A83" s="184" t="s">
        <v>920</v>
      </c>
      <c r="B83" s="185" t="s">
        <v>919</v>
      </c>
      <c r="C83" s="107" t="s">
        <v>845</v>
      </c>
      <c r="D83" s="249">
        <v>47.138897999999998</v>
      </c>
      <c r="E83" s="249">
        <v>-120.422234</v>
      </c>
      <c r="F83" s="253" t="s">
        <v>801</v>
      </c>
      <c r="G83" s="246" t="s">
        <v>776</v>
      </c>
      <c r="H83" s="71">
        <v>53.819870000000002</v>
      </c>
      <c r="I83" s="65">
        <v>14.146767000000001</v>
      </c>
      <c r="J83" s="65">
        <v>11.392194000000002</v>
      </c>
      <c r="K83" s="65">
        <v>8.8343690000000006</v>
      </c>
      <c r="L83" s="65">
        <v>4.972836</v>
      </c>
      <c r="M83" s="65">
        <v>2.8906200000000002</v>
      </c>
      <c r="N83" s="65">
        <v>1.1986680000000001</v>
      </c>
      <c r="O83" s="66">
        <v>1.8090109999999999</v>
      </c>
      <c r="P83" s="66">
        <v>0.198162</v>
      </c>
      <c r="Q83" s="66">
        <v>0.32148300000000002</v>
      </c>
      <c r="R83" s="65">
        <v>5.4570259208604026E-2</v>
      </c>
      <c r="S83" s="72">
        <v>99.583979999999997</v>
      </c>
      <c r="T83" s="71">
        <v>54.044706789184374</v>
      </c>
      <c r="U83" s="65">
        <v>14.205866244751416</v>
      </c>
      <c r="V83" s="65">
        <v>11.439785796872149</v>
      </c>
      <c r="W83" s="65">
        <v>8.8712752794174321</v>
      </c>
      <c r="X83" s="65">
        <v>4.9936104180612189</v>
      </c>
      <c r="Y83" s="65">
        <v>2.9026957950465526</v>
      </c>
      <c r="Z83" s="65">
        <v>1.2036755309438327</v>
      </c>
      <c r="AA83" s="65">
        <v>1.8165682873891964</v>
      </c>
      <c r="AB83" s="65">
        <v>0.19898983752205929</v>
      </c>
      <c r="AC83" s="65">
        <v>0.32282602081178124</v>
      </c>
      <c r="AD83" s="72">
        <v>100</v>
      </c>
      <c r="AE83" s="64"/>
      <c r="AF83" s="139">
        <v>17.437773829599998</v>
      </c>
      <c r="AG83" s="134">
        <v>44.896358399999997</v>
      </c>
      <c r="AH83" s="134">
        <v>36.444153200000009</v>
      </c>
      <c r="AI83" s="134">
        <v>307.83790000000005</v>
      </c>
      <c r="AJ83" s="134">
        <v>486.62810000000002</v>
      </c>
      <c r="AK83" s="134">
        <v>28.562800000000003</v>
      </c>
      <c r="AL83" s="134">
        <v>312.24149999999997</v>
      </c>
      <c r="AM83" s="134">
        <v>158.73939720000001</v>
      </c>
      <c r="AN83" s="134">
        <v>32.8048</v>
      </c>
      <c r="AO83" s="135">
        <v>10.029299999999999</v>
      </c>
      <c r="AP83" s="134">
        <v>19.967700000000001</v>
      </c>
      <c r="AQ83" s="134">
        <v>32.390700000000002</v>
      </c>
      <c r="AR83" s="134">
        <v>116.41260000000001</v>
      </c>
      <c r="AS83" s="134">
        <v>5.0298000000000007</v>
      </c>
      <c r="AT83" s="134">
        <v>15.843926559999998</v>
      </c>
      <c r="AU83" s="134">
        <v>35.875200000000007</v>
      </c>
      <c r="AV83" s="134">
        <v>2.8583000000000003</v>
      </c>
      <c r="AW83" s="134">
        <v>20.7959</v>
      </c>
      <c r="AX83" s="134">
        <v>1.9695</v>
      </c>
      <c r="AY83" s="134">
        <f t="shared" si="61"/>
        <v>1686.7657091896001</v>
      </c>
      <c r="AZ83" s="136">
        <f t="shared" si="62"/>
        <v>0.16867657091896002</v>
      </c>
      <c r="BA83" s="136">
        <f t="shared" si="63"/>
        <v>99.752656570918958</v>
      </c>
      <c r="BB83" s="136">
        <f t="shared" si="64"/>
        <v>99.796069451290933</v>
      </c>
      <c r="BC83" s="136">
        <f t="shared" si="65"/>
        <v>99.850639710499536</v>
      </c>
      <c r="BD83" s="140">
        <f t="shared" si="66"/>
        <v>101.11517324449953</v>
      </c>
      <c r="BE83" s="124">
        <f t="shared" si="67"/>
        <v>22.190020146643089</v>
      </c>
      <c r="BF83" s="121">
        <f t="shared" si="68"/>
        <v>65.619348660789285</v>
      </c>
      <c r="BG83" s="121">
        <f t="shared" si="69"/>
        <v>55.900058458474966</v>
      </c>
      <c r="BH83" s="121">
        <f t="shared" si="70"/>
        <v>452.86773000274837</v>
      </c>
      <c r="BI83" s="121">
        <f t="shared" si="71"/>
        <v>543.31988389398578</v>
      </c>
      <c r="BJ83" s="121">
        <f t="shared" si="72"/>
        <v>31.236280753480756</v>
      </c>
      <c r="BK83" s="121">
        <f t="shared" si="73"/>
        <v>369.25889328920334</v>
      </c>
      <c r="BL83" s="121">
        <f t="shared" si="74"/>
        <v>214.42521950212677</v>
      </c>
      <c r="BM83" s="121">
        <f t="shared" si="75"/>
        <v>41.660490906023284</v>
      </c>
      <c r="BN83" s="121">
        <f t="shared" si="76"/>
        <v>14.347341891804618</v>
      </c>
      <c r="BO83" s="121">
        <f t="shared" si="77"/>
        <v>26.84126282271945</v>
      </c>
      <c r="BP83" s="121">
        <f t="shared" si="78"/>
        <v>40.546228278727227</v>
      </c>
      <c r="BQ83" s="121">
        <f t="shared" si="79"/>
        <v>144.90581707205141</v>
      </c>
      <c r="BR83" s="121">
        <f t="shared" si="80"/>
        <v>5.4182202905545642</v>
      </c>
      <c r="BS83" s="121">
        <f t="shared" si="81"/>
        <v>18.581340982575767</v>
      </c>
      <c r="BT83" s="121">
        <f t="shared" si="82"/>
        <v>44.099695929152986</v>
      </c>
      <c r="BU83" s="121">
        <f t="shared" si="83"/>
        <v>3.2524837112886686</v>
      </c>
      <c r="BV83" s="121">
        <f t="shared" si="84"/>
        <v>24.256116306156407</v>
      </c>
      <c r="BW83" s="121">
        <f t="shared" si="85"/>
        <v>2.1680800109229925</v>
      </c>
      <c r="BX83" s="122">
        <f t="shared" si="86"/>
        <v>2120.89451290943</v>
      </c>
      <c r="BY83" s="125">
        <f t="shared" si="87"/>
        <v>0.212089451290943</v>
      </c>
    </row>
    <row r="84" spans="1:77" x14ac:dyDescent="0.25">
      <c r="A84" s="184" t="s">
        <v>922</v>
      </c>
      <c r="B84" s="185" t="s">
        <v>921</v>
      </c>
      <c r="C84" s="107" t="s">
        <v>845</v>
      </c>
      <c r="D84" s="249">
        <v>47.139842000000002</v>
      </c>
      <c r="E84" s="249">
        <v>-120.421541</v>
      </c>
      <c r="F84" s="253" t="s">
        <v>801</v>
      </c>
      <c r="G84" s="246" t="s">
        <v>776</v>
      </c>
      <c r="H84" s="71">
        <v>54.023679499999993</v>
      </c>
      <c r="I84" s="65">
        <v>14.127987999999998</v>
      </c>
      <c r="J84" s="65">
        <v>11.305374499999997</v>
      </c>
      <c r="K84" s="65">
        <v>8.8341539999999981</v>
      </c>
      <c r="L84" s="65">
        <v>4.8690565000000001</v>
      </c>
      <c r="M84" s="65">
        <v>2.8715364999999995</v>
      </c>
      <c r="N84" s="65">
        <v>1.1655245000000001</v>
      </c>
      <c r="O84" s="66">
        <v>1.8280149999999997</v>
      </c>
      <c r="P84" s="66">
        <v>0.19924449999999999</v>
      </c>
      <c r="Q84" s="66">
        <v>0.33261549999999995</v>
      </c>
      <c r="R84" s="65">
        <v>0.33116800407559466</v>
      </c>
      <c r="S84" s="72">
        <v>99.557188500000009</v>
      </c>
      <c r="T84" s="71">
        <v>54.263966584391831</v>
      </c>
      <c r="U84" s="65">
        <v>14.190826612183807</v>
      </c>
      <c r="V84" s="65">
        <v>11.355658662458106</v>
      </c>
      <c r="W84" s="65">
        <v>8.8734466421779246</v>
      </c>
      <c r="X84" s="65">
        <v>4.8907131402168913</v>
      </c>
      <c r="Y84" s="65">
        <v>2.8843085499546817</v>
      </c>
      <c r="Z84" s="65">
        <v>1.1707085320112269</v>
      </c>
      <c r="AA84" s="65">
        <v>1.8361456641576408</v>
      </c>
      <c r="AB84" s="65">
        <v>0.20013070176243472</v>
      </c>
      <c r="AC84" s="65">
        <v>0.33409491068542974</v>
      </c>
      <c r="AD84" s="72">
        <v>100</v>
      </c>
      <c r="AE84" s="64"/>
      <c r="AF84" s="139">
        <v>17.308183059000001</v>
      </c>
      <c r="AG84" s="134">
        <v>42.655334399999994</v>
      </c>
      <c r="AH84" s="134">
        <v>36.38571391</v>
      </c>
      <c r="AI84" s="134">
        <v>309.58514999999994</v>
      </c>
      <c r="AJ84" s="134">
        <v>499.28864999999996</v>
      </c>
      <c r="AK84" s="134">
        <v>27.303499999999996</v>
      </c>
      <c r="AL84" s="134">
        <v>315.91874999999999</v>
      </c>
      <c r="AM84" s="134">
        <v>160.46200974999996</v>
      </c>
      <c r="AN84" s="134">
        <v>34.357749999999996</v>
      </c>
      <c r="AO84" s="135">
        <v>11.367999999999999</v>
      </c>
      <c r="AP84" s="134">
        <v>20.898849999999999</v>
      </c>
      <c r="AQ84" s="134">
        <v>28.694049999999997</v>
      </c>
      <c r="AR84" s="134">
        <v>117.81104999999998</v>
      </c>
      <c r="AS84" s="134">
        <v>5.6738499999999989</v>
      </c>
      <c r="AT84" s="134">
        <v>18.909133319999995</v>
      </c>
      <c r="AU84" s="134">
        <v>37.118549999999999</v>
      </c>
      <c r="AV84" s="134">
        <v>2.7303499999999996</v>
      </c>
      <c r="AW84" s="134">
        <v>22.086400000000001</v>
      </c>
      <c r="AX84" s="134">
        <v>0.32479999999999998</v>
      </c>
      <c r="AY84" s="134">
        <f t="shared" si="61"/>
        <v>1708.8800744389996</v>
      </c>
      <c r="AZ84" s="136">
        <f t="shared" si="62"/>
        <v>0.17088800744389995</v>
      </c>
      <c r="BA84" s="136">
        <f t="shared" si="63"/>
        <v>99.728076507443916</v>
      </c>
      <c r="BB84" s="136">
        <f t="shared" si="64"/>
        <v>99.771887224878924</v>
      </c>
      <c r="BC84" s="136">
        <f t="shared" si="65"/>
        <v>100.10305522895452</v>
      </c>
      <c r="BD84" s="140">
        <f t="shared" si="66"/>
        <v>101.35795179845452</v>
      </c>
      <c r="BE84" s="124">
        <f t="shared" si="67"/>
        <v>22.025112524917223</v>
      </c>
      <c r="BF84" s="121">
        <f t="shared" si="68"/>
        <v>62.343926322455566</v>
      </c>
      <c r="BG84" s="121">
        <f t="shared" si="69"/>
        <v>55.810421042307148</v>
      </c>
      <c r="BH84" s="121">
        <f t="shared" si="70"/>
        <v>455.43815145263238</v>
      </c>
      <c r="BI84" s="121">
        <f t="shared" si="71"/>
        <v>557.45537782874612</v>
      </c>
      <c r="BJ84" s="121">
        <f t="shared" si="72"/>
        <v>29.85911015561015</v>
      </c>
      <c r="BK84" s="121">
        <f t="shared" si="73"/>
        <v>373.60763381648025</v>
      </c>
      <c r="BL84" s="121">
        <f t="shared" si="74"/>
        <v>216.75212498788639</v>
      </c>
      <c r="BM84" s="121">
        <f t="shared" si="75"/>
        <v>43.6326614223047</v>
      </c>
      <c r="BN84" s="121">
        <f t="shared" si="76"/>
        <v>16.262409403052544</v>
      </c>
      <c r="BO84" s="121">
        <f t="shared" si="77"/>
        <v>28.09294638554217</v>
      </c>
      <c r="BP84" s="121">
        <f t="shared" si="78"/>
        <v>35.918813163692441</v>
      </c>
      <c r="BQ84" s="121">
        <f t="shared" si="79"/>
        <v>146.64655252409358</v>
      </c>
      <c r="BR84" s="121">
        <f t="shared" si="80"/>
        <v>6.1120062816738248</v>
      </c>
      <c r="BS84" s="121">
        <f t="shared" si="81"/>
        <v>22.176134973444672</v>
      </c>
      <c r="BT84" s="121">
        <f t="shared" si="82"/>
        <v>45.628087601771171</v>
      </c>
      <c r="BU84" s="121">
        <f t="shared" si="83"/>
        <v>3.1068883256190793</v>
      </c>
      <c r="BV84" s="121">
        <f t="shared" si="84"/>
        <v>25.761341763727124</v>
      </c>
      <c r="BW84" s="121">
        <f t="shared" si="85"/>
        <v>0.35754881317480985</v>
      </c>
      <c r="BX84" s="122">
        <f t="shared" si="86"/>
        <v>2146.9872487891312</v>
      </c>
      <c r="BY84" s="125">
        <f t="shared" si="87"/>
        <v>0.21469872487891312</v>
      </c>
    </row>
    <row r="85" spans="1:77" x14ac:dyDescent="0.25">
      <c r="A85" s="184" t="s">
        <v>925</v>
      </c>
      <c r="B85" s="185" t="s">
        <v>924</v>
      </c>
      <c r="C85" s="107" t="s">
        <v>849</v>
      </c>
      <c r="D85" s="249">
        <v>47.182524000000001</v>
      </c>
      <c r="E85" s="249">
        <v>-120.451526</v>
      </c>
      <c r="F85" s="253" t="s">
        <v>798</v>
      </c>
      <c r="G85" s="246" t="s">
        <v>782</v>
      </c>
      <c r="H85" s="71">
        <v>53.766072499999993</v>
      </c>
      <c r="I85" s="65">
        <v>13.721175999999998</v>
      </c>
      <c r="J85" s="65">
        <v>11.626215999999999</v>
      </c>
      <c r="K85" s="65">
        <v>7.1928989999999988</v>
      </c>
      <c r="L85" s="65">
        <v>3.6412109999999998</v>
      </c>
      <c r="M85" s="65">
        <v>2.7848554999999999</v>
      </c>
      <c r="N85" s="65">
        <v>1.4833209999999999</v>
      </c>
      <c r="O85" s="66">
        <v>2.3070949999999999</v>
      </c>
      <c r="P85" s="66">
        <v>0.19122600000000001</v>
      </c>
      <c r="Q85" s="66">
        <v>0.42650299999999997</v>
      </c>
      <c r="R85" s="65">
        <v>2.7200540631860166</v>
      </c>
      <c r="S85" s="72">
        <v>97.140574999999984</v>
      </c>
      <c r="T85" s="71">
        <v>55.348727861658219</v>
      </c>
      <c r="U85" s="65">
        <v>14.125071835327308</v>
      </c>
      <c r="V85" s="65">
        <v>11.968444699858944</v>
      </c>
      <c r="W85" s="65">
        <v>7.4046288072723465</v>
      </c>
      <c r="X85" s="65">
        <v>3.7483935008620239</v>
      </c>
      <c r="Y85" s="65">
        <v>2.8668303641398047</v>
      </c>
      <c r="Z85" s="65">
        <v>1.5269839611305576</v>
      </c>
      <c r="AA85" s="65">
        <v>2.3750065304843009</v>
      </c>
      <c r="AB85" s="65">
        <v>0.19685491876077535</v>
      </c>
      <c r="AC85" s="65">
        <v>0.43905752050572072</v>
      </c>
      <c r="AD85" s="72">
        <v>100</v>
      </c>
      <c r="AE85" s="64"/>
      <c r="AF85" s="139">
        <v>11.4492332636</v>
      </c>
      <c r="AG85" s="134">
        <v>13.958604799999998</v>
      </c>
      <c r="AH85" s="134">
        <v>31.972566989999997</v>
      </c>
      <c r="AI85" s="134">
        <v>345.47555</v>
      </c>
      <c r="AJ85" s="134">
        <v>873.53944999999987</v>
      </c>
      <c r="AK85" s="134">
        <v>45.756199999999993</v>
      </c>
      <c r="AL85" s="134">
        <v>344.76504999999997</v>
      </c>
      <c r="AM85" s="134">
        <v>201.34324594999995</v>
      </c>
      <c r="AN85" s="134">
        <v>45.969349999999991</v>
      </c>
      <c r="AO85" s="135">
        <v>12.616449999999999</v>
      </c>
      <c r="AP85" s="134">
        <v>22.451799999999999</v>
      </c>
      <c r="AQ85" s="134">
        <v>13.489349999999998</v>
      </c>
      <c r="AR85" s="134">
        <v>134.32509999999999</v>
      </c>
      <c r="AS85" s="134">
        <v>8.7797499999999999</v>
      </c>
      <c r="AT85" s="134">
        <v>26.477038279999999</v>
      </c>
      <c r="AU85" s="134">
        <v>58.453849999999996</v>
      </c>
      <c r="AV85" s="134">
        <v>5.7042999999999999</v>
      </c>
      <c r="AW85" s="134">
        <v>34.915999999999997</v>
      </c>
      <c r="AX85" s="134">
        <v>1.6848999999999998</v>
      </c>
      <c r="AY85" s="134">
        <f t="shared" si="61"/>
        <v>2233.1277892836006</v>
      </c>
      <c r="AZ85" s="136">
        <f t="shared" si="62"/>
        <v>0.22331277892836005</v>
      </c>
      <c r="BA85" s="136">
        <f t="shared" si="63"/>
        <v>97.363887778928344</v>
      </c>
      <c r="BB85" s="136">
        <f t="shared" si="64"/>
        <v>97.415517205359521</v>
      </c>
      <c r="BC85" s="136">
        <f t="shared" si="65"/>
        <v>100.13557126854553</v>
      </c>
      <c r="BD85" s="140">
        <f t="shared" si="66"/>
        <v>101.42608124454553</v>
      </c>
      <c r="BE85" s="124">
        <f t="shared" si="67"/>
        <v>14.569446723276377</v>
      </c>
      <c r="BF85" s="121">
        <f t="shared" si="68"/>
        <v>20.401533394507268</v>
      </c>
      <c r="BG85" s="121">
        <f t="shared" si="69"/>
        <v>49.041292138144847</v>
      </c>
      <c r="BH85" s="121">
        <f t="shared" si="70"/>
        <v>508.23738110203766</v>
      </c>
      <c r="BI85" s="121">
        <f t="shared" si="71"/>
        <v>975.30609627930676</v>
      </c>
      <c r="BJ85" s="121">
        <f t="shared" si="72"/>
        <v>50.038984602784595</v>
      </c>
      <c r="BK85" s="121">
        <f t="shared" si="73"/>
        <v>407.72146177813283</v>
      </c>
      <c r="BL85" s="121">
        <f t="shared" si="74"/>
        <v>271.97450960270771</v>
      </c>
      <c r="BM85" s="121">
        <f t="shared" si="75"/>
        <v>58.378825282605014</v>
      </c>
      <c r="BN85" s="121">
        <f t="shared" si="76"/>
        <v>18.048370435709209</v>
      </c>
      <c r="BO85" s="121">
        <f t="shared" si="77"/>
        <v>30.18047469879518</v>
      </c>
      <c r="BP85" s="121">
        <f t="shared" si="78"/>
        <v>16.885780931923328</v>
      </c>
      <c r="BQ85" s="121">
        <f t="shared" si="79"/>
        <v>167.20259120391614</v>
      </c>
      <c r="BR85" s="121">
        <f t="shared" si="80"/>
        <v>9.4577556952555621</v>
      </c>
      <c r="BS85" s="121">
        <f t="shared" si="81"/>
        <v>31.05157516517745</v>
      </c>
      <c r="BT85" s="121">
        <f t="shared" si="82"/>
        <v>71.854568361662615</v>
      </c>
      <c r="BU85" s="121">
        <f t="shared" si="83"/>
        <v>6.4909711486911634</v>
      </c>
      <c r="BV85" s="121">
        <f t="shared" si="84"/>
        <v>40.725650582362725</v>
      </c>
      <c r="BW85" s="121">
        <f t="shared" si="85"/>
        <v>1.854784468344326</v>
      </c>
      <c r="BX85" s="122">
        <f t="shared" si="86"/>
        <v>2749.4220535953405</v>
      </c>
      <c r="BY85" s="125">
        <f t="shared" si="87"/>
        <v>0.27494220535953406</v>
      </c>
    </row>
    <row r="86" spans="1:77" x14ac:dyDescent="0.25">
      <c r="A86" s="184" t="s">
        <v>927</v>
      </c>
      <c r="B86" s="185" t="s">
        <v>926</v>
      </c>
      <c r="C86" s="107" t="s">
        <v>893</v>
      </c>
      <c r="D86" s="249">
        <v>47.175655999999996</v>
      </c>
      <c r="E86" s="249">
        <v>-120.446302</v>
      </c>
      <c r="F86" s="251" t="s">
        <v>797</v>
      </c>
      <c r="G86" s="246" t="s">
        <v>776</v>
      </c>
      <c r="H86" s="71">
        <v>53.888684499999997</v>
      </c>
      <c r="I86" s="65">
        <v>13.5722755</v>
      </c>
      <c r="J86" s="65">
        <v>12.725054999999999</v>
      </c>
      <c r="K86" s="65">
        <v>7.6723849999999993</v>
      </c>
      <c r="L86" s="65">
        <v>4.0303619999999993</v>
      </c>
      <c r="M86" s="65">
        <v>3.1785739999999998</v>
      </c>
      <c r="N86" s="65">
        <v>1.4001924999999997</v>
      </c>
      <c r="O86" s="66">
        <v>2.2304624999999993</v>
      </c>
      <c r="P86" s="66">
        <v>0.21538299999999999</v>
      </c>
      <c r="Q86" s="66">
        <v>0.42690899999999993</v>
      </c>
      <c r="R86" s="65">
        <v>0.37526804860590773</v>
      </c>
      <c r="S86" s="72">
        <v>99.340282999999999</v>
      </c>
      <c r="T86" s="71">
        <v>54.246558266800996</v>
      </c>
      <c r="U86" s="65">
        <v>13.662408733021225</v>
      </c>
      <c r="V86" s="65">
        <v>12.809561857197446</v>
      </c>
      <c r="W86" s="65">
        <v>7.7233371682663714</v>
      </c>
      <c r="X86" s="65">
        <v>4.0571275602264985</v>
      </c>
      <c r="Y86" s="65">
        <v>3.1996828517188742</v>
      </c>
      <c r="Z86" s="65">
        <v>1.4094911527481755</v>
      </c>
      <c r="AA86" s="65">
        <v>2.2452749606118991</v>
      </c>
      <c r="AB86" s="65">
        <v>0.21681335455829132</v>
      </c>
      <c r="AC86" s="65">
        <v>0.42974409485022297</v>
      </c>
      <c r="AD86" s="72">
        <v>100</v>
      </c>
      <c r="AE86" s="64"/>
      <c r="AF86" s="139">
        <v>13.674956377400003</v>
      </c>
      <c r="AG86" s="134">
        <v>14.935603199999997</v>
      </c>
      <c r="AH86" s="134">
        <v>35.964872580000005</v>
      </c>
      <c r="AI86" s="134">
        <v>376.09809999999999</v>
      </c>
      <c r="AJ86" s="134">
        <v>597.29705000000001</v>
      </c>
      <c r="AK86" s="134">
        <v>37.615899999999996</v>
      </c>
      <c r="AL86" s="134">
        <v>329.77349999999996</v>
      </c>
      <c r="AM86" s="134">
        <v>170.30339899999998</v>
      </c>
      <c r="AN86" s="134">
        <v>37.20989999999999</v>
      </c>
      <c r="AO86" s="135">
        <v>11.449199999999998</v>
      </c>
      <c r="AP86" s="134">
        <v>20.837949999999999</v>
      </c>
      <c r="AQ86" s="134">
        <v>19.9346</v>
      </c>
      <c r="AR86" s="134">
        <v>129.78805</v>
      </c>
      <c r="AS86" s="134">
        <v>7.2978499999999995</v>
      </c>
      <c r="AT86" s="134">
        <v>19.631910759999997</v>
      </c>
      <c r="AU86" s="134">
        <v>43.7059</v>
      </c>
      <c r="AV86" s="134">
        <v>4.4660000000000002</v>
      </c>
      <c r="AW86" s="134">
        <v>25.659199999999998</v>
      </c>
      <c r="AX86" s="134">
        <v>1.9183499999999998</v>
      </c>
      <c r="AY86" s="134">
        <f t="shared" si="61"/>
        <v>1897.5622919174</v>
      </c>
      <c r="AZ86" s="136">
        <f t="shared" si="62"/>
        <v>0.18975622919174001</v>
      </c>
      <c r="BA86" s="136">
        <f t="shared" si="63"/>
        <v>99.530039229191743</v>
      </c>
      <c r="BB86" s="136">
        <f t="shared" si="64"/>
        <v>99.577845616095175</v>
      </c>
      <c r="BC86" s="136">
        <f t="shared" si="65"/>
        <v>99.953113664701078</v>
      </c>
      <c r="BD86" s="140">
        <f t="shared" si="66"/>
        <v>101.36559476970108</v>
      </c>
      <c r="BE86" s="124">
        <f t="shared" si="67"/>
        <v>17.401737199038568</v>
      </c>
      <c r="BF86" s="121">
        <f t="shared" si="68"/>
        <v>21.829488821970919</v>
      </c>
      <c r="BG86" s="121">
        <f t="shared" si="69"/>
        <v>55.164911327219514</v>
      </c>
      <c r="BH86" s="121">
        <f t="shared" si="70"/>
        <v>553.2869500647796</v>
      </c>
      <c r="BI86" s="121">
        <f t="shared" si="71"/>
        <v>666.88167793068305</v>
      </c>
      <c r="BJ86" s="121">
        <f t="shared" si="72"/>
        <v>41.136751760851759</v>
      </c>
      <c r="BK86" s="121">
        <f t="shared" si="73"/>
        <v>389.99235414288972</v>
      </c>
      <c r="BL86" s="121">
        <f t="shared" si="74"/>
        <v>230.04587617605787</v>
      </c>
      <c r="BM86" s="121">
        <f t="shared" si="75"/>
        <v>47.254752370507831</v>
      </c>
      <c r="BN86" s="121">
        <f t="shared" si="76"/>
        <v>16.378569470217204</v>
      </c>
      <c r="BO86" s="121">
        <f t="shared" si="77"/>
        <v>28.011082530120483</v>
      </c>
      <c r="BP86" s="121">
        <f t="shared" si="78"/>
        <v>24.953855342586472</v>
      </c>
      <c r="BQ86" s="121">
        <f t="shared" si="79"/>
        <v>161.55505015297535</v>
      </c>
      <c r="BR86" s="121">
        <f t="shared" si="80"/>
        <v>7.8614177397557796</v>
      </c>
      <c r="BS86" s="121">
        <f t="shared" si="81"/>
        <v>23.023789373778701</v>
      </c>
      <c r="BT86" s="121">
        <f t="shared" si="82"/>
        <v>53.725607113269533</v>
      </c>
      <c r="BU86" s="121">
        <f t="shared" si="83"/>
        <v>5.0818991199717294</v>
      </c>
      <c r="BV86" s="121">
        <f t="shared" si="84"/>
        <v>29.928617637271216</v>
      </c>
      <c r="BW86" s="121">
        <f t="shared" si="85"/>
        <v>2.1117726778137205</v>
      </c>
      <c r="BX86" s="122">
        <f t="shared" si="86"/>
        <v>2375.6261609517587</v>
      </c>
      <c r="BY86" s="125">
        <f t="shared" si="87"/>
        <v>0.23756261609517587</v>
      </c>
    </row>
    <row r="87" spans="1:77" x14ac:dyDescent="0.25">
      <c r="A87" s="184" t="s">
        <v>823</v>
      </c>
      <c r="B87" s="185" t="s">
        <v>928</v>
      </c>
      <c r="C87" s="107" t="s">
        <v>858</v>
      </c>
      <c r="D87" s="249">
        <v>47.091895000000001</v>
      </c>
      <c r="E87" s="249">
        <v>-120.376988</v>
      </c>
      <c r="F87" s="253" t="s">
        <v>801</v>
      </c>
      <c r="G87" s="246" t="s">
        <v>776</v>
      </c>
      <c r="H87" s="71">
        <v>53.624375000000001</v>
      </c>
      <c r="I87" s="65">
        <v>14.308862999999999</v>
      </c>
      <c r="J87" s="65">
        <v>10.94684</v>
      </c>
      <c r="K87" s="65">
        <v>9.2752530000000011</v>
      </c>
      <c r="L87" s="65">
        <v>4.2829459999999999</v>
      </c>
      <c r="M87" s="65">
        <v>2.8370320000000002</v>
      </c>
      <c r="N87" s="65">
        <v>1.063269</v>
      </c>
      <c r="O87" s="66">
        <v>1.792921</v>
      </c>
      <c r="P87" s="66">
        <v>0.18787200000000001</v>
      </c>
      <c r="Q87" s="66">
        <v>0.27665800000000002</v>
      </c>
      <c r="R87" s="65">
        <v>1.0456865430100786</v>
      </c>
      <c r="S87" s="72">
        <v>98.596028999999987</v>
      </c>
      <c r="T87" s="71">
        <v>54.387966273976417</v>
      </c>
      <c r="U87" s="65">
        <v>14.512615918841925</v>
      </c>
      <c r="V87" s="65">
        <v>11.102718954330303</v>
      </c>
      <c r="W87" s="65">
        <v>9.4073291734700621</v>
      </c>
      <c r="X87" s="65">
        <v>4.3439335675476345</v>
      </c>
      <c r="Y87" s="65">
        <v>2.8774302867714892</v>
      </c>
      <c r="Z87" s="65">
        <v>1.0784095574477954</v>
      </c>
      <c r="AA87" s="65">
        <v>1.8184515321605907</v>
      </c>
      <c r="AB87" s="65">
        <v>0.19054722781989528</v>
      </c>
      <c r="AC87" s="65">
        <v>0.28059750763390284</v>
      </c>
      <c r="AD87" s="72">
        <v>100</v>
      </c>
      <c r="AE87" s="64"/>
      <c r="AF87" s="139">
        <v>19.396696449600004</v>
      </c>
      <c r="AG87" s="134">
        <v>50.584371200000007</v>
      </c>
      <c r="AH87" s="134">
        <v>37.523627179999998</v>
      </c>
      <c r="AI87" s="134">
        <v>327.3546</v>
      </c>
      <c r="AJ87" s="134">
        <v>469.41220000000004</v>
      </c>
      <c r="AK87" s="134">
        <v>24.761199999999999</v>
      </c>
      <c r="AL87" s="134">
        <v>319.67080000000004</v>
      </c>
      <c r="AM87" s="134">
        <v>153.89328879999999</v>
      </c>
      <c r="AN87" s="134">
        <v>32.1875</v>
      </c>
      <c r="AO87" s="135">
        <v>10.578099999999999</v>
      </c>
      <c r="AP87" s="134">
        <v>19.436100000000003</v>
      </c>
      <c r="AQ87" s="134">
        <v>38.0276</v>
      </c>
      <c r="AR87" s="134">
        <v>113.73260000000001</v>
      </c>
      <c r="AS87" s="134">
        <v>4.4908000000000001</v>
      </c>
      <c r="AT87" s="134">
        <v>17.980528720000002</v>
      </c>
      <c r="AU87" s="134">
        <v>37.574399999999997</v>
      </c>
      <c r="AV87" s="134">
        <v>3.1106000000000003</v>
      </c>
      <c r="AW87" s="134">
        <v>21.104699999999998</v>
      </c>
      <c r="AX87" s="134">
        <v>0</v>
      </c>
      <c r="AY87" s="134">
        <f t="shared" si="61"/>
        <v>1700.8197123495997</v>
      </c>
      <c r="AZ87" s="136">
        <f t="shared" si="62"/>
        <v>0.17008197123495997</v>
      </c>
      <c r="BA87" s="136">
        <f t="shared" si="63"/>
        <v>98.766110971234951</v>
      </c>
      <c r="BB87" s="136">
        <f t="shared" si="64"/>
        <v>98.810671868440835</v>
      </c>
      <c r="BC87" s="136">
        <f t="shared" si="65"/>
        <v>99.856358411450913</v>
      </c>
      <c r="BD87" s="140">
        <f t="shared" si="66"/>
        <v>101.07145765145091</v>
      </c>
      <c r="BE87" s="124">
        <f t="shared" si="67"/>
        <v>24.68280006386674</v>
      </c>
      <c r="BF87" s="121">
        <f t="shared" si="68"/>
        <v>73.932800094530364</v>
      </c>
      <c r="BG87" s="121">
        <f t="shared" si="69"/>
        <v>57.555815371120204</v>
      </c>
      <c r="BH87" s="121">
        <f t="shared" si="70"/>
        <v>481.5792162302227</v>
      </c>
      <c r="BI87" s="121">
        <f t="shared" si="71"/>
        <v>524.09834533275091</v>
      </c>
      <c r="BJ87" s="121">
        <f t="shared" si="72"/>
        <v>27.078850637650635</v>
      </c>
      <c r="BK87" s="121">
        <f t="shared" si="73"/>
        <v>378.04483332572477</v>
      </c>
      <c r="BL87" s="121">
        <f t="shared" si="74"/>
        <v>207.87909500039464</v>
      </c>
      <c r="BM87" s="121">
        <f t="shared" si="75"/>
        <v>40.876550109667619</v>
      </c>
      <c r="BN87" s="121">
        <f t="shared" si="76"/>
        <v>15.13242372505543</v>
      </c>
      <c r="BO87" s="121">
        <f t="shared" si="77"/>
        <v>26.126667986230643</v>
      </c>
      <c r="BP87" s="121">
        <f t="shared" si="78"/>
        <v>47.602421389229846</v>
      </c>
      <c r="BQ87" s="121">
        <f t="shared" si="79"/>
        <v>141.56985868135229</v>
      </c>
      <c r="BR87" s="121">
        <f t="shared" si="80"/>
        <v>4.8375966600704672</v>
      </c>
      <c r="BS87" s="121">
        <f t="shared" si="81"/>
        <v>21.087091885214889</v>
      </c>
      <c r="BT87" s="121">
        <f t="shared" si="82"/>
        <v>46.188442565347799</v>
      </c>
      <c r="BU87" s="121">
        <f t="shared" si="83"/>
        <v>3.5395780122221367</v>
      </c>
      <c r="BV87" s="121">
        <f t="shared" si="84"/>
        <v>24.61629733777038</v>
      </c>
      <c r="BW87" s="121">
        <f t="shared" si="85"/>
        <v>0</v>
      </c>
      <c r="BX87" s="122">
        <f t="shared" si="86"/>
        <v>2146.4286844084227</v>
      </c>
      <c r="BY87" s="125">
        <f t="shared" si="87"/>
        <v>0.21464286844084227</v>
      </c>
    </row>
    <row r="88" spans="1:77" x14ac:dyDescent="0.25">
      <c r="A88" s="184" t="s">
        <v>930</v>
      </c>
      <c r="B88" s="185" t="s">
        <v>929</v>
      </c>
      <c r="C88" s="107" t="s">
        <v>845</v>
      </c>
      <c r="D88" s="249">
        <v>47.143825999999997</v>
      </c>
      <c r="E88" s="249">
        <v>-120.415784</v>
      </c>
      <c r="F88" s="253" t="s">
        <v>807</v>
      </c>
      <c r="G88" s="246" t="s">
        <v>776</v>
      </c>
      <c r="H88" s="71">
        <v>54.506046000000005</v>
      </c>
      <c r="I88" s="65">
        <v>14.150256000000001</v>
      </c>
      <c r="J88" s="65">
        <v>11.319246000000001</v>
      </c>
      <c r="K88" s="65">
        <v>8.5276080000000007</v>
      </c>
      <c r="L88" s="65">
        <v>4.8720300000000005</v>
      </c>
      <c r="M88" s="65">
        <v>2.8781339999999997</v>
      </c>
      <c r="N88" s="65">
        <v>1.2635759999999998</v>
      </c>
      <c r="O88" s="66">
        <v>1.766232</v>
      </c>
      <c r="P88" s="66">
        <v>0.19339199999999998</v>
      </c>
      <c r="Q88" s="66">
        <v>0.31885199999999997</v>
      </c>
      <c r="R88" s="65">
        <v>0.17756732761183117</v>
      </c>
      <c r="S88" s="72">
        <v>99.795372000000029</v>
      </c>
      <c r="T88" s="71">
        <v>54.617809330877577</v>
      </c>
      <c r="U88" s="65">
        <v>14.179270758167018</v>
      </c>
      <c r="V88" s="65">
        <v>11.342455840537372</v>
      </c>
      <c r="W88" s="65">
        <v>8.5450936542428018</v>
      </c>
      <c r="X88" s="65">
        <v>4.8820199798443547</v>
      </c>
      <c r="Y88" s="65">
        <v>2.8840355442534942</v>
      </c>
      <c r="Z88" s="65">
        <v>1.2661669320697553</v>
      </c>
      <c r="AA88" s="65">
        <v>1.7698536160574656</v>
      </c>
      <c r="AB88" s="65">
        <v>0.19378854562514175</v>
      </c>
      <c r="AC88" s="65">
        <v>0.31950579832499637</v>
      </c>
      <c r="AD88" s="72">
        <v>100</v>
      </c>
      <c r="AE88" s="64"/>
      <c r="AF88" s="139">
        <v>15.348180150400001</v>
      </c>
      <c r="AG88" s="134">
        <v>38.154854399999998</v>
      </c>
      <c r="AH88" s="134">
        <v>34.827575640000006</v>
      </c>
      <c r="AI88" s="134">
        <v>316.93440000000004</v>
      </c>
      <c r="AJ88" s="134">
        <v>592.53840000000002</v>
      </c>
      <c r="AK88" s="134">
        <v>32.079000000000001</v>
      </c>
      <c r="AL88" s="134">
        <v>318.53580000000005</v>
      </c>
      <c r="AM88" s="134">
        <v>163.4419848</v>
      </c>
      <c r="AN88" s="134">
        <v>33.507000000000005</v>
      </c>
      <c r="AO88" s="135">
        <v>11.067</v>
      </c>
      <c r="AP88" s="134">
        <v>21.623999999999999</v>
      </c>
      <c r="AQ88" s="134">
        <v>25.683599999999998</v>
      </c>
      <c r="AR88" s="134">
        <v>118.0956</v>
      </c>
      <c r="AS88" s="134">
        <v>6.4872000000000005</v>
      </c>
      <c r="AT88" s="134">
        <v>17.859367679999998</v>
      </c>
      <c r="AU88" s="134">
        <v>41.238599999999998</v>
      </c>
      <c r="AV88" s="134">
        <v>4.1922000000000006</v>
      </c>
      <c r="AW88" s="134">
        <v>22.123800000000003</v>
      </c>
      <c r="AX88" s="134">
        <v>1.9074000000000002</v>
      </c>
      <c r="AY88" s="134">
        <f t="shared" si="61"/>
        <v>1815.6459626704006</v>
      </c>
      <c r="AZ88" s="136">
        <f t="shared" si="62"/>
        <v>0.18156459626704005</v>
      </c>
      <c r="BA88" s="136">
        <f t="shared" si="63"/>
        <v>99.976936596267066</v>
      </c>
      <c r="BB88" s="136">
        <f t="shared" si="64"/>
        <v>100.0220721434286</v>
      </c>
      <c r="BC88" s="136">
        <f t="shared" si="65"/>
        <v>100.19963947104043</v>
      </c>
      <c r="BD88" s="140">
        <f t="shared" si="66"/>
        <v>101.45607577704043</v>
      </c>
      <c r="BE88" s="124">
        <f t="shared" si="67"/>
        <v>19.530957912389443</v>
      </c>
      <c r="BF88" s="121">
        <f t="shared" si="68"/>
        <v>55.766141914424189</v>
      </c>
      <c r="BG88" s="121">
        <f t="shared" si="69"/>
        <v>53.420462359459037</v>
      </c>
      <c r="BH88" s="121">
        <f t="shared" si="70"/>
        <v>466.24980968159883</v>
      </c>
      <c r="BI88" s="121">
        <f t="shared" si="71"/>
        <v>661.56864901703807</v>
      </c>
      <c r="BJ88" s="121">
        <f t="shared" si="72"/>
        <v>35.081597402597403</v>
      </c>
      <c r="BK88" s="121">
        <f t="shared" si="73"/>
        <v>376.70257470897064</v>
      </c>
      <c r="BL88" s="121">
        <f t="shared" si="74"/>
        <v>220.77747606945846</v>
      </c>
      <c r="BM88" s="121">
        <f t="shared" si="75"/>
        <v>42.552250548338115</v>
      </c>
      <c r="BN88" s="121">
        <f t="shared" si="76"/>
        <v>15.83181605063182</v>
      </c>
      <c r="BO88" s="121">
        <f t="shared" si="77"/>
        <v>29.067717728055079</v>
      </c>
      <c r="BP88" s="121">
        <f t="shared" si="78"/>
        <v>32.150373675762438</v>
      </c>
      <c r="BQ88" s="121">
        <f t="shared" si="79"/>
        <v>147.00074915098668</v>
      </c>
      <c r="BR88" s="121">
        <f t="shared" si="80"/>
        <v>6.9881662628505241</v>
      </c>
      <c r="BS88" s="121">
        <f t="shared" si="81"/>
        <v>20.944997399386651</v>
      </c>
      <c r="BT88" s="121">
        <f t="shared" si="82"/>
        <v>50.692671275532064</v>
      </c>
      <c r="BU88" s="121">
        <f t="shared" si="83"/>
        <v>4.7703397874486084</v>
      </c>
      <c r="BV88" s="121">
        <f t="shared" si="84"/>
        <v>25.804964725457577</v>
      </c>
      <c r="BW88" s="121">
        <f t="shared" si="85"/>
        <v>2.0997186153005925</v>
      </c>
      <c r="BX88" s="122">
        <f t="shared" si="86"/>
        <v>2267.0014342856862</v>
      </c>
      <c r="BY88" s="125">
        <f t="shared" si="87"/>
        <v>0.22670014342856862</v>
      </c>
    </row>
    <row r="89" spans="1:77" x14ac:dyDescent="0.25">
      <c r="A89" s="184" t="s">
        <v>932</v>
      </c>
      <c r="B89" s="185" t="s">
        <v>931</v>
      </c>
      <c r="C89" s="107" t="s">
        <v>887</v>
      </c>
      <c r="D89" s="249">
        <v>47.148318000000003</v>
      </c>
      <c r="E89" s="249">
        <v>-120.41227000000001</v>
      </c>
      <c r="F89" s="253" t="s">
        <v>807</v>
      </c>
      <c r="G89" s="246" t="s">
        <v>776</v>
      </c>
      <c r="H89" s="71">
        <v>54.188007999999996</v>
      </c>
      <c r="I89" s="65">
        <v>14.179854499999999</v>
      </c>
      <c r="J89" s="65">
        <v>11.086235999999998</v>
      </c>
      <c r="K89" s="65">
        <v>8.6157260000000004</v>
      </c>
      <c r="L89" s="65">
        <v>4.5435459999999992</v>
      </c>
      <c r="M89" s="65">
        <v>2.8580369999999995</v>
      </c>
      <c r="N89" s="65">
        <v>1.2501754999999999</v>
      </c>
      <c r="O89" s="66">
        <v>1.7589949999999999</v>
      </c>
      <c r="P89" s="66">
        <v>0.19010949999999999</v>
      </c>
      <c r="Q89" s="66">
        <v>0.32043549999999993</v>
      </c>
      <c r="R89" s="65">
        <v>0.6919768094258959</v>
      </c>
      <c r="S89" s="72">
        <v>98.991123000000002</v>
      </c>
      <c r="T89" s="71">
        <v>54.740269993704381</v>
      </c>
      <c r="U89" s="65">
        <v>14.324369772024911</v>
      </c>
      <c r="V89" s="65">
        <v>11.199222378758142</v>
      </c>
      <c r="W89" s="65">
        <v>8.7035339522312523</v>
      </c>
      <c r="X89" s="65">
        <v>4.589851960766218</v>
      </c>
      <c r="Y89" s="65">
        <v>2.8871649430626216</v>
      </c>
      <c r="Z89" s="65">
        <v>1.2629167768911964</v>
      </c>
      <c r="AA89" s="65">
        <v>1.776921956931431</v>
      </c>
      <c r="AB89" s="65">
        <v>0.19204701819576286</v>
      </c>
      <c r="AC89" s="65">
        <v>0.32370124743407536</v>
      </c>
      <c r="AD89" s="72">
        <v>100</v>
      </c>
      <c r="AE89" s="64"/>
      <c r="AF89" s="139">
        <v>16.4610762573</v>
      </c>
      <c r="AG89" s="134">
        <v>38.934425599999997</v>
      </c>
      <c r="AH89" s="134">
        <v>35.282427179999999</v>
      </c>
      <c r="AI89" s="134">
        <v>312.35609999999997</v>
      </c>
      <c r="AJ89" s="134">
        <v>583.58439999999996</v>
      </c>
      <c r="AK89" s="134">
        <v>31.261999999999997</v>
      </c>
      <c r="AL89" s="134">
        <v>324.39400000000001</v>
      </c>
      <c r="AM89" s="134">
        <v>164.17752889999997</v>
      </c>
      <c r="AN89" s="134">
        <v>33.241249999999994</v>
      </c>
      <c r="AO89" s="135">
        <v>11.073649999999999</v>
      </c>
      <c r="AP89" s="134">
        <v>20.533449999999998</v>
      </c>
      <c r="AQ89" s="134">
        <v>26.389999999999997</v>
      </c>
      <c r="AR89" s="134">
        <v>115.34459999999999</v>
      </c>
      <c r="AS89" s="134">
        <v>6.4350999999999994</v>
      </c>
      <c r="AT89" s="134">
        <v>18.941020559999995</v>
      </c>
      <c r="AU89" s="134">
        <v>46.629099999999994</v>
      </c>
      <c r="AV89" s="134">
        <v>3.7859499999999997</v>
      </c>
      <c r="AW89" s="134">
        <v>25.182149999999996</v>
      </c>
      <c r="AX89" s="134">
        <v>2.0909</v>
      </c>
      <c r="AY89" s="134">
        <f t="shared" si="61"/>
        <v>1816.0991284972995</v>
      </c>
      <c r="AZ89" s="136">
        <f t="shared" si="62"/>
        <v>0.18160991284972994</v>
      </c>
      <c r="BA89" s="136">
        <f t="shared" si="63"/>
        <v>99.172732912849739</v>
      </c>
      <c r="BB89" s="136">
        <f t="shared" si="64"/>
        <v>99.217859201521222</v>
      </c>
      <c r="BC89" s="136">
        <f t="shared" si="65"/>
        <v>99.909836010947117</v>
      </c>
      <c r="BD89" s="140">
        <f t="shared" si="66"/>
        <v>101.14040820694711</v>
      </c>
      <c r="BE89" s="124">
        <f t="shared" si="67"/>
        <v>20.947147116042974</v>
      </c>
      <c r="BF89" s="121">
        <f t="shared" si="68"/>
        <v>56.905542885945074</v>
      </c>
      <c r="BG89" s="121">
        <f t="shared" si="69"/>
        <v>54.118138816266573</v>
      </c>
      <c r="BH89" s="121">
        <f t="shared" si="70"/>
        <v>459.51456256527035</v>
      </c>
      <c r="BI89" s="121">
        <f t="shared" si="71"/>
        <v>651.57151518858302</v>
      </c>
      <c r="BJ89" s="121">
        <f t="shared" si="72"/>
        <v>34.188126126126122</v>
      </c>
      <c r="BK89" s="121">
        <f t="shared" si="73"/>
        <v>383.63052134215934</v>
      </c>
      <c r="BL89" s="121">
        <f t="shared" si="74"/>
        <v>221.77104923326021</v>
      </c>
      <c r="BM89" s="121">
        <f t="shared" si="75"/>
        <v>42.214761051121975</v>
      </c>
      <c r="BN89" s="121">
        <f t="shared" si="76"/>
        <v>15.841329159580649</v>
      </c>
      <c r="BO89" s="121">
        <f t="shared" si="77"/>
        <v>27.601763253012049</v>
      </c>
      <c r="BP89" s="121">
        <f t="shared" si="78"/>
        <v>33.034635382242783</v>
      </c>
      <c r="BQ89" s="121">
        <f t="shared" si="79"/>
        <v>143.57641275814592</v>
      </c>
      <c r="BR89" s="121">
        <f t="shared" si="80"/>
        <v>6.9320429026497417</v>
      </c>
      <c r="BS89" s="121">
        <f t="shared" si="81"/>
        <v>22.213531491106465</v>
      </c>
      <c r="BT89" s="121">
        <f t="shared" si="82"/>
        <v>57.318959377231813</v>
      </c>
      <c r="BU89" s="121">
        <f t="shared" si="83"/>
        <v>4.3080644812487607</v>
      </c>
      <c r="BV89" s="121">
        <f t="shared" si="84"/>
        <v>29.372191597337768</v>
      </c>
      <c r="BW89" s="121">
        <f t="shared" si="85"/>
        <v>2.3017204848128383</v>
      </c>
      <c r="BX89" s="122">
        <f t="shared" si="86"/>
        <v>2267.3620152121448</v>
      </c>
      <c r="BY89" s="125">
        <f t="shared" si="87"/>
        <v>0.22673620152121449</v>
      </c>
    </row>
    <row r="90" spans="1:77" x14ac:dyDescent="0.25">
      <c r="A90" s="184" t="s">
        <v>934</v>
      </c>
      <c r="B90" s="185" t="s">
        <v>933</v>
      </c>
      <c r="C90" s="107" t="s">
        <v>786</v>
      </c>
      <c r="D90" s="249">
        <v>47.165084999999998</v>
      </c>
      <c r="E90" s="249">
        <v>-120.43185800000001</v>
      </c>
      <c r="F90" s="253" t="s">
        <v>807</v>
      </c>
      <c r="G90" s="246" t="s">
        <v>776</v>
      </c>
      <c r="H90" s="71">
        <v>54.374359999999996</v>
      </c>
      <c r="I90" s="65">
        <v>14.159593999999998</v>
      </c>
      <c r="J90" s="65">
        <v>11.192012</v>
      </c>
      <c r="K90" s="65">
        <v>8.5490440000000003</v>
      </c>
      <c r="L90" s="65">
        <v>4.8262850000000004</v>
      </c>
      <c r="M90" s="65">
        <v>2.8752680000000002</v>
      </c>
      <c r="N90" s="65">
        <v>1.2594700000000001</v>
      </c>
      <c r="O90" s="66">
        <v>1.7540669999999998</v>
      </c>
      <c r="P90" s="66">
        <v>0.19381899999999999</v>
      </c>
      <c r="Q90" s="66">
        <v>0.30996899999999999</v>
      </c>
      <c r="R90" s="65">
        <v>0.19060432783939807</v>
      </c>
      <c r="S90" s="72">
        <v>99.493887999999984</v>
      </c>
      <c r="T90" s="71">
        <v>54.650955041580055</v>
      </c>
      <c r="U90" s="65">
        <v>14.231621946465697</v>
      </c>
      <c r="V90" s="65">
        <v>11.248944256756758</v>
      </c>
      <c r="W90" s="65">
        <v>8.5925318347193365</v>
      </c>
      <c r="X90" s="65">
        <v>4.8508356613825372</v>
      </c>
      <c r="Y90" s="65">
        <v>2.8898941008316017</v>
      </c>
      <c r="Z90" s="65">
        <v>1.2658767541580045</v>
      </c>
      <c r="AA90" s="65">
        <v>1.7629897024428274</v>
      </c>
      <c r="AB90" s="65">
        <v>0.19480493113305614</v>
      </c>
      <c r="AC90" s="65">
        <v>0.31154577053014554</v>
      </c>
      <c r="AD90" s="72">
        <v>100</v>
      </c>
      <c r="AE90" s="64"/>
      <c r="AF90" s="139">
        <v>15.758084881999999</v>
      </c>
      <c r="AG90" s="134">
        <v>40.262963200000002</v>
      </c>
      <c r="AH90" s="134">
        <v>36.002748859999997</v>
      </c>
      <c r="AI90" s="134">
        <v>318.07929999999999</v>
      </c>
      <c r="AJ90" s="134">
        <v>577.2958000000001</v>
      </c>
      <c r="AK90" s="134">
        <v>32.057400000000001</v>
      </c>
      <c r="AL90" s="134">
        <v>316.9178</v>
      </c>
      <c r="AM90" s="134">
        <v>162.1119286</v>
      </c>
      <c r="AN90" s="134">
        <v>32.360399999999998</v>
      </c>
      <c r="AO90" s="135">
        <v>10.786799999999999</v>
      </c>
      <c r="AP90" s="134">
        <v>21.028200000000002</v>
      </c>
      <c r="AQ90" s="134">
        <v>25.987300000000001</v>
      </c>
      <c r="AR90" s="134">
        <v>115.6349</v>
      </c>
      <c r="AS90" s="134">
        <v>7.4436999999999998</v>
      </c>
      <c r="AT90" s="134">
        <v>21.037096079999998</v>
      </c>
      <c r="AU90" s="134">
        <v>43.329000000000001</v>
      </c>
      <c r="AV90" s="134">
        <v>3.6562000000000001</v>
      </c>
      <c r="AW90" s="134">
        <v>21.765499999999999</v>
      </c>
      <c r="AX90" s="134">
        <v>1.9291</v>
      </c>
      <c r="AY90" s="134">
        <f t="shared" si="61"/>
        <v>1803.4442216220002</v>
      </c>
      <c r="AZ90" s="136">
        <f t="shared" si="62"/>
        <v>0.18034442216220001</v>
      </c>
      <c r="BA90" s="136">
        <f t="shared" si="63"/>
        <v>99.674232422162177</v>
      </c>
      <c r="BB90" s="136">
        <f t="shared" si="64"/>
        <v>99.719320110039405</v>
      </c>
      <c r="BC90" s="136">
        <f t="shared" si="65"/>
        <v>99.9099244378788</v>
      </c>
      <c r="BD90" s="140">
        <f t="shared" si="66"/>
        <v>101.15223776987879</v>
      </c>
      <c r="BE90" s="124">
        <f t="shared" si="67"/>
        <v>20.052572330679951</v>
      </c>
      <c r="BF90" s="121">
        <f t="shared" si="68"/>
        <v>58.847298856588971</v>
      </c>
      <c r="BG90" s="121">
        <f t="shared" si="69"/>
        <v>55.223008060996527</v>
      </c>
      <c r="BH90" s="121">
        <f t="shared" si="70"/>
        <v>467.93409957598845</v>
      </c>
      <c r="BI90" s="121">
        <f t="shared" si="71"/>
        <v>644.55029832532409</v>
      </c>
      <c r="BJ90" s="121">
        <f t="shared" si="72"/>
        <v>35.057975640575641</v>
      </c>
      <c r="BK90" s="121">
        <f t="shared" si="73"/>
        <v>374.78911705090161</v>
      </c>
      <c r="BL90" s="121">
        <f t="shared" si="74"/>
        <v>218.98083580456043</v>
      </c>
      <c r="BM90" s="121">
        <f t="shared" si="75"/>
        <v>41.096124649907203</v>
      </c>
      <c r="BN90" s="121">
        <f t="shared" si="76"/>
        <v>15.430977986351794</v>
      </c>
      <c r="BO90" s="121">
        <f t="shared" si="77"/>
        <v>28.266823063683308</v>
      </c>
      <c r="BP90" s="121">
        <f t="shared" si="78"/>
        <v>32.530541116671387</v>
      </c>
      <c r="BQ90" s="121">
        <f t="shared" si="79"/>
        <v>143.93776675845189</v>
      </c>
      <c r="BR90" s="121">
        <f t="shared" si="80"/>
        <v>8.0185308316038419</v>
      </c>
      <c r="BS90" s="121">
        <f t="shared" si="81"/>
        <v>24.67175381464833</v>
      </c>
      <c r="BT90" s="121">
        <f t="shared" si="82"/>
        <v>53.262301671189825</v>
      </c>
      <c r="BU90" s="121">
        <f t="shared" si="83"/>
        <v>4.160420860376318</v>
      </c>
      <c r="BV90" s="121">
        <f t="shared" si="84"/>
        <v>25.387047420965057</v>
      </c>
      <c r="BW90" s="121">
        <f t="shared" si="85"/>
        <v>2.1236065748014954</v>
      </c>
      <c r="BX90" s="122">
        <f t="shared" si="86"/>
        <v>2254.3211003942665</v>
      </c>
      <c r="BY90" s="125">
        <f t="shared" si="87"/>
        <v>0.22543211003942665</v>
      </c>
    </row>
    <row r="91" spans="1:77" x14ac:dyDescent="0.25">
      <c r="A91" s="184" t="s">
        <v>936</v>
      </c>
      <c r="B91" s="185" t="s">
        <v>935</v>
      </c>
      <c r="C91" s="107" t="s">
        <v>789</v>
      </c>
      <c r="D91" s="249">
        <v>47.164597000000001</v>
      </c>
      <c r="E91" s="249">
        <v>-120.434791</v>
      </c>
      <c r="F91" s="253" t="s">
        <v>801</v>
      </c>
      <c r="G91" s="243" t="s">
        <v>784</v>
      </c>
      <c r="H91" s="71">
        <v>53.726994999999995</v>
      </c>
      <c r="I91" s="65">
        <v>14.066377499999998</v>
      </c>
      <c r="J91" s="65">
        <v>11.414283999999999</v>
      </c>
      <c r="K91" s="65">
        <v>8.8183199999999999</v>
      </c>
      <c r="L91" s="65">
        <v>5.0634289999999993</v>
      </c>
      <c r="M91" s="65">
        <v>2.867375</v>
      </c>
      <c r="N91" s="65">
        <v>1.1258379999999999</v>
      </c>
      <c r="O91" s="66">
        <v>1.8018279999999998</v>
      </c>
      <c r="P91" s="66">
        <v>0.20218799999999998</v>
      </c>
      <c r="Q91" s="66">
        <v>0.31820249999999994</v>
      </c>
      <c r="R91" s="65">
        <v>0.27386541471019499</v>
      </c>
      <c r="S91" s="72">
        <v>99.404836999999986</v>
      </c>
      <c r="T91" s="71">
        <v>54.048672701912892</v>
      </c>
      <c r="U91" s="65">
        <v>14.150596615333718</v>
      </c>
      <c r="V91" s="65">
        <v>11.482624331449786</v>
      </c>
      <c r="W91" s="65">
        <v>8.8711176096994162</v>
      </c>
      <c r="X91" s="65">
        <v>5.0937450860665869</v>
      </c>
      <c r="Y91" s="65">
        <v>2.8845427310544256</v>
      </c>
      <c r="Z91" s="65">
        <v>1.1325786893046261</v>
      </c>
      <c r="AA91" s="65">
        <v>1.8126160198824126</v>
      </c>
      <c r="AB91" s="65">
        <v>0.20339855292957226</v>
      </c>
      <c r="AC91" s="65">
        <v>0.32010766236657073</v>
      </c>
      <c r="AD91" s="72">
        <v>100</v>
      </c>
      <c r="AE91" s="64"/>
      <c r="AF91" s="139">
        <v>17.460936906700002</v>
      </c>
      <c r="AG91" s="134">
        <v>42.821631999999994</v>
      </c>
      <c r="AH91" s="134">
        <v>37.454878369999996</v>
      </c>
      <c r="AI91" s="134">
        <v>309.19944999999996</v>
      </c>
      <c r="AJ91" s="134">
        <v>497.75599999999991</v>
      </c>
      <c r="AK91" s="134">
        <v>26.90765</v>
      </c>
      <c r="AL91" s="134">
        <v>313.06659999999999</v>
      </c>
      <c r="AM91" s="134">
        <v>157.72536674999995</v>
      </c>
      <c r="AN91" s="134">
        <v>33.038249999999991</v>
      </c>
      <c r="AO91" s="135">
        <v>10.525549999999999</v>
      </c>
      <c r="AP91" s="134">
        <v>19.995499999999996</v>
      </c>
      <c r="AQ91" s="134">
        <v>29.658299999999997</v>
      </c>
      <c r="AR91" s="134">
        <v>114.77619999999999</v>
      </c>
      <c r="AS91" s="134">
        <v>5.4606999999999992</v>
      </c>
      <c r="AT91" s="134">
        <v>19.865750519999999</v>
      </c>
      <c r="AU91" s="134">
        <v>38.336550000000003</v>
      </c>
      <c r="AV91" s="134">
        <v>2.6085499999999997</v>
      </c>
      <c r="AW91" s="134">
        <v>20.492850000000001</v>
      </c>
      <c r="AX91" s="134">
        <v>0.90334999999999988</v>
      </c>
      <c r="AY91" s="134">
        <f t="shared" si="61"/>
        <v>1698.0540645466999</v>
      </c>
      <c r="AZ91" s="136">
        <f t="shared" si="62"/>
        <v>0.16980540645466999</v>
      </c>
      <c r="BA91" s="136">
        <f t="shared" si="63"/>
        <v>99.574642406454657</v>
      </c>
      <c r="BB91" s="136">
        <f t="shared" si="64"/>
        <v>99.618201678571296</v>
      </c>
      <c r="BC91" s="136">
        <f t="shared" si="65"/>
        <v>99.892067093281497</v>
      </c>
      <c r="BD91" s="140">
        <f t="shared" si="66"/>
        <v>101.1590526172815</v>
      </c>
      <c r="BE91" s="124">
        <f t="shared" si="67"/>
        <v>22.219495763916832</v>
      </c>
      <c r="BF91" s="121">
        <f t="shared" si="68"/>
        <v>62.586982565428102</v>
      </c>
      <c r="BG91" s="121">
        <f t="shared" si="69"/>
        <v>57.450364642800068</v>
      </c>
      <c r="BH91" s="121">
        <f t="shared" si="70"/>
        <v>454.87073891680734</v>
      </c>
      <c r="BI91" s="121">
        <f t="shared" si="71"/>
        <v>555.74417533129451</v>
      </c>
      <c r="BJ91" s="121">
        <f t="shared" si="72"/>
        <v>29.426208558558557</v>
      </c>
      <c r="BK91" s="121">
        <f t="shared" si="73"/>
        <v>370.23466208628167</v>
      </c>
      <c r="BL91" s="121">
        <f t="shared" si="74"/>
        <v>213.05546690347506</v>
      </c>
      <c r="BM91" s="121">
        <f t="shared" si="75"/>
        <v>41.956960983634204</v>
      </c>
      <c r="BN91" s="121">
        <f t="shared" si="76"/>
        <v>15.057248706219186</v>
      </c>
      <c r="BO91" s="121">
        <f t="shared" si="77"/>
        <v>26.87863253012048</v>
      </c>
      <c r="BP91" s="121">
        <f t="shared" si="78"/>
        <v>37.125847918043618</v>
      </c>
      <c r="BQ91" s="121">
        <f t="shared" si="79"/>
        <v>142.86889083677525</v>
      </c>
      <c r="BR91" s="121">
        <f t="shared" si="80"/>
        <v>5.8823960278005689</v>
      </c>
      <c r="BS91" s="121">
        <f t="shared" si="81"/>
        <v>23.298030503298538</v>
      </c>
      <c r="BT91" s="121">
        <f t="shared" si="82"/>
        <v>47.125317711755464</v>
      </c>
      <c r="BU91" s="121">
        <f t="shared" si="83"/>
        <v>2.9682910768925779</v>
      </c>
      <c r="BV91" s="121">
        <f t="shared" si="84"/>
        <v>23.902642013311151</v>
      </c>
      <c r="BW91" s="121">
        <f t="shared" si="85"/>
        <v>0.99443263664243975</v>
      </c>
      <c r="BX91" s="122">
        <f t="shared" si="86"/>
        <v>2133.6467857130551</v>
      </c>
      <c r="BY91" s="125">
        <f t="shared" si="87"/>
        <v>0.2133646785713055</v>
      </c>
    </row>
    <row r="92" spans="1:77" ht="15.75" thickBot="1" x14ac:dyDescent="0.3">
      <c r="A92" s="184" t="s">
        <v>938</v>
      </c>
      <c r="B92" s="185" t="s">
        <v>937</v>
      </c>
      <c r="C92" s="107" t="s">
        <v>789</v>
      </c>
      <c r="D92" s="249">
        <v>47.165087999999997</v>
      </c>
      <c r="E92" s="249">
        <v>-120.43617500000001</v>
      </c>
      <c r="F92" s="253" t="s">
        <v>801</v>
      </c>
      <c r="G92" s="243" t="s">
        <v>776</v>
      </c>
      <c r="H92" s="71">
        <v>53.467278999999998</v>
      </c>
      <c r="I92" s="65">
        <v>14.096671000000001</v>
      </c>
      <c r="J92" s="65">
        <v>11.539149</v>
      </c>
      <c r="K92" s="65">
        <v>8.896585</v>
      </c>
      <c r="L92" s="65">
        <v>5.1175690000000005</v>
      </c>
      <c r="M92" s="65">
        <v>2.7729550000000001</v>
      </c>
      <c r="N92" s="65">
        <v>1.1827100000000002</v>
      </c>
      <c r="O92" s="66">
        <v>1.7549760000000001</v>
      </c>
      <c r="P92" s="66">
        <v>0.196849</v>
      </c>
      <c r="Q92" s="66">
        <v>0.30219200000000002</v>
      </c>
      <c r="R92" s="65">
        <v>0.24937655860350086</v>
      </c>
      <c r="S92" s="72">
        <v>99.326935000000006</v>
      </c>
      <c r="T92" s="71">
        <v>53.829587110485178</v>
      </c>
      <c r="U92" s="65">
        <v>14.192193688449159</v>
      </c>
      <c r="V92" s="65">
        <v>11.617341257937738</v>
      </c>
      <c r="W92" s="65">
        <v>8.9568705608403185</v>
      </c>
      <c r="X92" s="65">
        <v>5.152246971075872</v>
      </c>
      <c r="Y92" s="65">
        <v>2.7917452602358059</v>
      </c>
      <c r="Z92" s="65">
        <v>1.19072434883851</v>
      </c>
      <c r="AA92" s="65">
        <v>1.7668681712568701</v>
      </c>
      <c r="AB92" s="65">
        <v>0.19818289973409525</v>
      </c>
      <c r="AC92" s="65">
        <v>0.30423973114644076</v>
      </c>
      <c r="AD92" s="72">
        <v>100</v>
      </c>
      <c r="AE92" s="64"/>
      <c r="AF92" s="139">
        <v>19.587154432400002</v>
      </c>
      <c r="AG92" s="134">
        <v>47.068262400000002</v>
      </c>
      <c r="AH92" s="134">
        <v>37.462778600000007</v>
      </c>
      <c r="AI92" s="134">
        <v>313.66559999999998</v>
      </c>
      <c r="AJ92" s="134">
        <v>477.98250000000002</v>
      </c>
      <c r="AK92" s="134">
        <v>26.5731</v>
      </c>
      <c r="AL92" s="134">
        <v>314.47360000000003</v>
      </c>
      <c r="AM92" s="134">
        <v>152.86365149999997</v>
      </c>
      <c r="AN92" s="134">
        <v>32.522000000000006</v>
      </c>
      <c r="AO92" s="135">
        <v>10.1808</v>
      </c>
      <c r="AP92" s="134">
        <v>20.785799999999998</v>
      </c>
      <c r="AQ92" s="134">
        <v>32.673500000000004</v>
      </c>
      <c r="AR92" s="134">
        <v>113.8169</v>
      </c>
      <c r="AS92" s="134">
        <v>4.4945000000000004</v>
      </c>
      <c r="AT92" s="134">
        <v>17.335244079999999</v>
      </c>
      <c r="AU92" s="134">
        <v>40.632300000000001</v>
      </c>
      <c r="AV92" s="134">
        <v>3.1612999999999998</v>
      </c>
      <c r="AW92" s="134">
        <v>23.028000000000002</v>
      </c>
      <c r="AX92" s="134">
        <v>1.9897</v>
      </c>
      <c r="AY92" s="134">
        <f t="shared" si="61"/>
        <v>1690.2966910124003</v>
      </c>
      <c r="AZ92" s="136">
        <f t="shared" si="62"/>
        <v>0.16902966910124004</v>
      </c>
      <c r="BA92" s="136">
        <f t="shared" si="63"/>
        <v>99.495964669101241</v>
      </c>
      <c r="BB92" s="136">
        <f t="shared" si="64"/>
        <v>99.539723456642548</v>
      </c>
      <c r="BC92" s="136">
        <f t="shared" si="65"/>
        <v>99.789100015246049</v>
      </c>
      <c r="BD92" s="140">
        <f t="shared" si="66"/>
        <v>101.06994555424605</v>
      </c>
      <c r="BE92" s="124">
        <f t="shared" si="67"/>
        <v>24.925162794150982</v>
      </c>
      <c r="BF92" s="121">
        <f t="shared" si="68"/>
        <v>68.793747006508198</v>
      </c>
      <c r="BG92" s="121">
        <f t="shared" si="69"/>
        <v>57.462482452655941</v>
      </c>
      <c r="BH92" s="121">
        <f t="shared" si="70"/>
        <v>461.44099947391157</v>
      </c>
      <c r="BI92" s="121">
        <f t="shared" si="71"/>
        <v>533.66707841852337</v>
      </c>
      <c r="BJ92" s="121">
        <f t="shared" si="72"/>
        <v>29.060344647244648</v>
      </c>
      <c r="BK92" s="121">
        <f t="shared" si="73"/>
        <v>371.8985897283726</v>
      </c>
      <c r="BL92" s="121">
        <f t="shared" si="74"/>
        <v>206.48826066465685</v>
      </c>
      <c r="BM92" s="121">
        <f t="shared" si="75"/>
        <v>41.301348743040329</v>
      </c>
      <c r="BN92" s="121">
        <f t="shared" si="76"/>
        <v>14.564069110714053</v>
      </c>
      <c r="BO92" s="121">
        <f t="shared" si="77"/>
        <v>27.940980722891567</v>
      </c>
      <c r="BP92" s="121">
        <f t="shared" si="78"/>
        <v>40.90023338998521</v>
      </c>
      <c r="BQ92" s="121">
        <f t="shared" si="79"/>
        <v>141.67479199938811</v>
      </c>
      <c r="BR92" s="121">
        <f t="shared" si="80"/>
        <v>4.8415823881461471</v>
      </c>
      <c r="BS92" s="121">
        <f t="shared" si="81"/>
        <v>20.330319005635303</v>
      </c>
      <c r="BT92" s="121">
        <f t="shared" si="82"/>
        <v>49.94737520354235</v>
      </c>
      <c r="BU92" s="121">
        <f t="shared" si="83"/>
        <v>3.5972699704358768</v>
      </c>
      <c r="BV92" s="121">
        <f t="shared" si="84"/>
        <v>26.859613976705496</v>
      </c>
      <c r="BW92" s="121">
        <f t="shared" si="85"/>
        <v>2.1903167289837415</v>
      </c>
      <c r="BX92" s="122">
        <f t="shared" si="86"/>
        <v>2127.8845664254923</v>
      </c>
      <c r="BY92" s="125">
        <f t="shared" si="87"/>
        <v>0.21278845664254922</v>
      </c>
    </row>
    <row r="93" spans="1:77" s="200" customFormat="1" ht="15.75" thickBot="1" x14ac:dyDescent="0.3">
      <c r="A93" s="184" t="s">
        <v>940</v>
      </c>
      <c r="B93" s="185" t="s">
        <v>939</v>
      </c>
      <c r="C93" s="107" t="s">
        <v>789</v>
      </c>
      <c r="D93" s="249">
        <v>47.166255999999997</v>
      </c>
      <c r="E93" s="249">
        <v>-120.435131</v>
      </c>
      <c r="F93" s="253" t="s">
        <v>801</v>
      </c>
      <c r="G93" s="243" t="s">
        <v>784</v>
      </c>
      <c r="H93" s="71">
        <v>53.864933499999992</v>
      </c>
      <c r="I93" s="65">
        <v>14.047802999999998</v>
      </c>
      <c r="J93" s="65">
        <v>11.582164999999998</v>
      </c>
      <c r="K93" s="65">
        <v>8.8137524999999997</v>
      </c>
      <c r="L93" s="65">
        <v>4.9076264999999992</v>
      </c>
      <c r="M93" s="65">
        <v>2.8638224999999995</v>
      </c>
      <c r="N93" s="65">
        <v>1.2280484999999999</v>
      </c>
      <c r="O93" s="66">
        <v>1.8375559999999997</v>
      </c>
      <c r="P93" s="66">
        <v>0.19802649999999997</v>
      </c>
      <c r="Q93" s="66">
        <v>0.31870999999999999</v>
      </c>
      <c r="R93" s="65">
        <v>0.31804486106476393</v>
      </c>
      <c r="S93" s="72">
        <v>99.662443999999979</v>
      </c>
      <c r="T93" s="71">
        <v>54.047373652606801</v>
      </c>
      <c r="U93" s="65">
        <v>14.095382810399473</v>
      </c>
      <c r="V93" s="65">
        <v>11.62139371175766</v>
      </c>
      <c r="W93" s="65">
        <v>8.8436046180043526</v>
      </c>
      <c r="X93" s="65">
        <v>4.9242485965927143</v>
      </c>
      <c r="Y93" s="65">
        <v>2.8735222467552575</v>
      </c>
      <c r="Z93" s="65">
        <v>1.2322078916708086</v>
      </c>
      <c r="AA93" s="65">
        <v>1.8437797893055885</v>
      </c>
      <c r="AB93" s="65">
        <v>0.19869721436893523</v>
      </c>
      <c r="AC93" s="65">
        <v>0.31978946853841961</v>
      </c>
      <c r="AD93" s="72">
        <v>100</v>
      </c>
      <c r="AE93" s="64"/>
      <c r="AF93" s="139">
        <v>17.927729118200002</v>
      </c>
      <c r="AG93" s="134">
        <v>42.9671424</v>
      </c>
      <c r="AH93" s="134">
        <v>36.977166589999996</v>
      </c>
      <c r="AI93" s="134">
        <v>315.66499999999996</v>
      </c>
      <c r="AJ93" s="134">
        <v>505.70344999999998</v>
      </c>
      <c r="AK93" s="134">
        <v>28.216999999999999</v>
      </c>
      <c r="AL93" s="134">
        <v>312.88389999999998</v>
      </c>
      <c r="AM93" s="134">
        <v>161.38825814999998</v>
      </c>
      <c r="AN93" s="134">
        <v>33.576199999999993</v>
      </c>
      <c r="AO93" s="135">
        <v>10.769149999999998</v>
      </c>
      <c r="AP93" s="134">
        <v>21.172899999999998</v>
      </c>
      <c r="AQ93" s="134">
        <v>34.134450000000001</v>
      </c>
      <c r="AR93" s="134">
        <v>116.32914999999998</v>
      </c>
      <c r="AS93" s="134">
        <v>5.5418999999999992</v>
      </c>
      <c r="AT93" s="134">
        <v>18.972907799999998</v>
      </c>
      <c r="AU93" s="134">
        <v>42.53864999999999</v>
      </c>
      <c r="AV93" s="134">
        <v>3.8569999999999993</v>
      </c>
      <c r="AW93" s="134">
        <v>23.365299999999998</v>
      </c>
      <c r="AX93" s="134">
        <v>1.63415</v>
      </c>
      <c r="AY93" s="134">
        <f t="shared" si="61"/>
        <v>1733.6214040581999</v>
      </c>
      <c r="AZ93" s="136">
        <f t="shared" si="62"/>
        <v>0.17336214040581999</v>
      </c>
      <c r="BA93" s="136">
        <f t="shared" si="63"/>
        <v>99.835806140405793</v>
      </c>
      <c r="BB93" s="136">
        <f t="shared" si="64"/>
        <v>99.880264124818765</v>
      </c>
      <c r="BC93" s="136">
        <f t="shared" si="65"/>
        <v>100.19830898588353</v>
      </c>
      <c r="BD93" s="140">
        <f t="shared" si="66"/>
        <v>101.48392930088353</v>
      </c>
      <c r="BE93" s="124">
        <f t="shared" si="67"/>
        <v>22.813500978039894</v>
      </c>
      <c r="BF93" s="121">
        <f t="shared" si="68"/>
        <v>62.799656778029082</v>
      </c>
      <c r="BG93" s="121">
        <f t="shared" si="69"/>
        <v>56.717623885133015</v>
      </c>
      <c r="BH93" s="121">
        <f t="shared" si="70"/>
        <v>464.38236484629579</v>
      </c>
      <c r="BI93" s="121">
        <f t="shared" si="71"/>
        <v>564.61749689092755</v>
      </c>
      <c r="BJ93" s="121">
        <f t="shared" si="72"/>
        <v>30.858113841113838</v>
      </c>
      <c r="BK93" s="121">
        <f t="shared" si="73"/>
        <v>370.01859984021911</v>
      </c>
      <c r="BL93" s="121">
        <f t="shared" si="74"/>
        <v>218.00330157030257</v>
      </c>
      <c r="BM93" s="121">
        <f t="shared" si="75"/>
        <v>42.640131162476791</v>
      </c>
      <c r="BN93" s="121">
        <f t="shared" si="76"/>
        <v>15.405728907713168</v>
      </c>
      <c r="BO93" s="121">
        <f t="shared" si="77"/>
        <v>28.46133373493976</v>
      </c>
      <c r="BP93" s="121">
        <f t="shared" si="78"/>
        <v>42.729030304031724</v>
      </c>
      <c r="BQ93" s="121">
        <f t="shared" si="79"/>
        <v>144.8019418005201</v>
      </c>
      <c r="BR93" s="121">
        <f t="shared" si="80"/>
        <v>5.9698666007046661</v>
      </c>
      <c r="BS93" s="121">
        <f t="shared" si="81"/>
        <v>22.250928008768266</v>
      </c>
      <c r="BT93" s="121">
        <f t="shared" si="82"/>
        <v>52.290761591201239</v>
      </c>
      <c r="BU93" s="121">
        <f t="shared" si="83"/>
        <v>4.3889128763392202</v>
      </c>
      <c r="BV93" s="121">
        <f t="shared" si="84"/>
        <v>27.253037104825289</v>
      </c>
      <c r="BW93" s="121">
        <f t="shared" si="85"/>
        <v>1.7989174662857621</v>
      </c>
      <c r="BX93" s="122">
        <f t="shared" si="86"/>
        <v>2178.2012481878669</v>
      </c>
      <c r="BY93" s="125">
        <f t="shared" si="87"/>
        <v>0.21782012481878668</v>
      </c>
    </row>
    <row r="94" spans="1:77" x14ac:dyDescent="0.25">
      <c r="A94" s="184" t="s">
        <v>942</v>
      </c>
      <c r="B94" s="185" t="s">
        <v>941</v>
      </c>
      <c r="C94" s="107" t="s">
        <v>845</v>
      </c>
      <c r="D94" s="249">
        <v>47.142245000000003</v>
      </c>
      <c r="E94" s="249">
        <v>-120.428849</v>
      </c>
      <c r="F94" s="253" t="s">
        <v>801</v>
      </c>
      <c r="G94" s="243" t="s">
        <v>776</v>
      </c>
      <c r="H94" s="71">
        <v>53.632211999999996</v>
      </c>
      <c r="I94" s="65">
        <v>14.071206</v>
      </c>
      <c r="J94" s="65">
        <v>11.51478</v>
      </c>
      <c r="K94" s="65">
        <v>8.8742040000000006</v>
      </c>
      <c r="L94" s="65">
        <v>4.6258020000000002</v>
      </c>
      <c r="M94" s="65">
        <v>2.8327440000000004</v>
      </c>
      <c r="N94" s="65">
        <v>1.1444400000000001</v>
      </c>
      <c r="O94" s="66">
        <v>1.8278400000000001</v>
      </c>
      <c r="P94" s="66">
        <v>0.19125</v>
      </c>
      <c r="Q94" s="66">
        <v>0.312222</v>
      </c>
      <c r="R94" s="65">
        <v>0.80895008605846963</v>
      </c>
      <c r="S94" s="72">
        <v>99.026700000000019</v>
      </c>
      <c r="T94" s="71">
        <v>54.159344903950135</v>
      </c>
      <c r="U94" s="65">
        <v>14.209507132924754</v>
      </c>
      <c r="V94" s="65">
        <v>11.627954884894677</v>
      </c>
      <c r="W94" s="65">
        <v>8.9614255549260946</v>
      </c>
      <c r="X94" s="65">
        <v>4.6712674460524273</v>
      </c>
      <c r="Y94" s="65">
        <v>2.8605860843590665</v>
      </c>
      <c r="Z94" s="65">
        <v>1.1556883143637018</v>
      </c>
      <c r="AA94" s="65">
        <v>1.8458052222279444</v>
      </c>
      <c r="AB94" s="65">
        <v>0.19312973167842609</v>
      </c>
      <c r="AC94" s="65">
        <v>0.3152907246227532</v>
      </c>
      <c r="AD94" s="72">
        <v>100</v>
      </c>
      <c r="AE94" s="64"/>
      <c r="AF94" s="139">
        <v>16.2667691232</v>
      </c>
      <c r="AG94" s="134">
        <v>44.254617599999996</v>
      </c>
      <c r="AH94" s="134">
        <v>36.610674360000004</v>
      </c>
      <c r="AI94" s="134">
        <v>317.5566</v>
      </c>
      <c r="AJ94" s="134">
        <v>501.29940000000005</v>
      </c>
      <c r="AK94" s="134">
        <v>27.325800000000001</v>
      </c>
      <c r="AL94" s="134">
        <v>316.75080000000003</v>
      </c>
      <c r="AM94" s="134">
        <v>159.99375240000001</v>
      </c>
      <c r="AN94" s="134">
        <v>33.935400000000001</v>
      </c>
      <c r="AO94" s="135">
        <v>10.6182</v>
      </c>
      <c r="AP94" s="134">
        <v>20.757000000000001</v>
      </c>
      <c r="AQ94" s="134">
        <v>33.160199999999996</v>
      </c>
      <c r="AR94" s="134">
        <v>115.65780000000001</v>
      </c>
      <c r="AS94" s="134">
        <v>5.3243999999999998</v>
      </c>
      <c r="AT94" s="134">
        <v>19.130459039999998</v>
      </c>
      <c r="AU94" s="134">
        <v>42.105600000000003</v>
      </c>
      <c r="AV94" s="134">
        <v>3.3251999999999997</v>
      </c>
      <c r="AW94" s="134">
        <v>23.613</v>
      </c>
      <c r="AX94" s="134">
        <v>0.59160000000000001</v>
      </c>
      <c r="AY94" s="134">
        <f t="shared" si="61"/>
        <v>1728.2772725232001</v>
      </c>
      <c r="AZ94" s="136">
        <f t="shared" si="62"/>
        <v>0.17282772725232001</v>
      </c>
      <c r="BA94" s="136">
        <f t="shared" si="63"/>
        <v>99.199527727252345</v>
      </c>
      <c r="BB94" s="136">
        <f t="shared" si="64"/>
        <v>99.243956778556807</v>
      </c>
      <c r="BC94" s="136">
        <f t="shared" si="65"/>
        <v>100.05290686461528</v>
      </c>
      <c r="BD94" s="140">
        <f t="shared" si="66"/>
        <v>101.33104744461528</v>
      </c>
      <c r="BE94" s="124">
        <f t="shared" si="67"/>
        <v>20.699886240747265</v>
      </c>
      <c r="BF94" s="121">
        <f t="shared" si="68"/>
        <v>64.68139701380106</v>
      </c>
      <c r="BG94" s="121">
        <f t="shared" si="69"/>
        <v>56.155477826500587</v>
      </c>
      <c r="BH94" s="121">
        <f t="shared" si="70"/>
        <v>467.1651430489577</v>
      </c>
      <c r="BI94" s="121">
        <f t="shared" si="71"/>
        <v>559.70037859327226</v>
      </c>
      <c r="BJ94" s="121">
        <f t="shared" si="72"/>
        <v>29.883497437697439</v>
      </c>
      <c r="BK94" s="121">
        <f t="shared" si="73"/>
        <v>374.59162173019865</v>
      </c>
      <c r="BL94" s="121">
        <f t="shared" si="74"/>
        <v>216.11960283630785</v>
      </c>
      <c r="BM94" s="121">
        <f t="shared" si="75"/>
        <v>43.0962975873123</v>
      </c>
      <c r="BN94" s="121">
        <f t="shared" si="76"/>
        <v>15.189788487288226</v>
      </c>
      <c r="BO94" s="121">
        <f t="shared" si="77"/>
        <v>27.902266781411363</v>
      </c>
      <c r="BP94" s="121">
        <f t="shared" si="78"/>
        <v>41.509477688603525</v>
      </c>
      <c r="BQ94" s="121">
        <f t="shared" si="79"/>
        <v>143.96627177604407</v>
      </c>
      <c r="BR94" s="121">
        <f t="shared" si="80"/>
        <v>5.7355704232829767</v>
      </c>
      <c r="BS94" s="121">
        <f t="shared" si="81"/>
        <v>22.435699965491324</v>
      </c>
      <c r="BT94" s="121">
        <f t="shared" si="82"/>
        <v>51.758433595200685</v>
      </c>
      <c r="BU94" s="121">
        <f t="shared" si="83"/>
        <v>3.7837731647402579</v>
      </c>
      <c r="BV94" s="121">
        <f t="shared" si="84"/>
        <v>27.541951747088188</v>
      </c>
      <c r="BW94" s="121">
        <f t="shared" si="85"/>
        <v>0.65124962399697506</v>
      </c>
      <c r="BX94" s="122">
        <f t="shared" si="86"/>
        <v>2172.5677855679423</v>
      </c>
      <c r="BY94" s="125">
        <f t="shared" si="87"/>
        <v>0.21725677855679423</v>
      </c>
    </row>
    <row r="95" spans="1:77" x14ac:dyDescent="0.25">
      <c r="A95" s="184" t="s">
        <v>944</v>
      </c>
      <c r="B95" s="185" t="s">
        <v>943</v>
      </c>
      <c r="C95" s="107" t="s">
        <v>882</v>
      </c>
      <c r="D95" s="249">
        <v>47.146374999999999</v>
      </c>
      <c r="E95" s="249">
        <v>-120.395808</v>
      </c>
      <c r="F95" s="251" t="s">
        <v>781</v>
      </c>
      <c r="G95" s="243" t="s">
        <v>784</v>
      </c>
      <c r="H95" s="71">
        <v>56.139243999999998</v>
      </c>
      <c r="I95" s="65">
        <v>13.743099999999998</v>
      </c>
      <c r="J95" s="65">
        <v>11.309738999999999</v>
      </c>
      <c r="K95" s="65">
        <v>7.0951544999999996</v>
      </c>
      <c r="L95" s="65">
        <v>3.5252979999999994</v>
      </c>
      <c r="M95" s="65">
        <v>3.0575859999999997</v>
      </c>
      <c r="N95" s="65">
        <v>1.8984559999999999</v>
      </c>
      <c r="O95" s="66">
        <v>1.8868849999999997</v>
      </c>
      <c r="P95" s="66">
        <v>0.18087299999999998</v>
      </c>
      <c r="Q95" s="66">
        <v>0.30378949999999999</v>
      </c>
      <c r="R95" s="65">
        <v>0.6393180607349892</v>
      </c>
      <c r="S95" s="72">
        <v>99.140124999999983</v>
      </c>
      <c r="T95" s="71">
        <v>56.626158177629904</v>
      </c>
      <c r="U95" s="65">
        <v>13.862298438699771</v>
      </c>
      <c r="V95" s="65">
        <v>11.407832096237524</v>
      </c>
      <c r="W95" s="65">
        <v>7.1566931149219357</v>
      </c>
      <c r="X95" s="65">
        <v>3.5558740721781419</v>
      </c>
      <c r="Y95" s="65">
        <v>3.0841054517532633</v>
      </c>
      <c r="Z95" s="65">
        <v>1.9149219349884825</v>
      </c>
      <c r="AA95" s="65">
        <v>1.9032505758894294</v>
      </c>
      <c r="AB95" s="65">
        <v>0.18244177117993346</v>
      </c>
      <c r="AC95" s="65">
        <v>0.30642436652162786</v>
      </c>
      <c r="AD95" s="72">
        <v>100</v>
      </c>
      <c r="AE95" s="64"/>
      <c r="AF95" s="139">
        <v>9.1597725160000021</v>
      </c>
      <c r="AG95" s="134">
        <v>7.3898495999999998</v>
      </c>
      <c r="AH95" s="134">
        <v>30.789661629999998</v>
      </c>
      <c r="AI95" s="134">
        <v>323.94740000000002</v>
      </c>
      <c r="AJ95" s="134">
        <v>700.33984999999996</v>
      </c>
      <c r="AK95" s="134">
        <v>51.419899999999991</v>
      </c>
      <c r="AL95" s="134">
        <v>311.6456</v>
      </c>
      <c r="AM95" s="134">
        <v>188.28103839999994</v>
      </c>
      <c r="AN95" s="134">
        <v>34.631799999999991</v>
      </c>
      <c r="AO95" s="135">
        <v>11.895799999999999</v>
      </c>
      <c r="AP95" s="134">
        <v>20.360899999999997</v>
      </c>
      <c r="AQ95" s="134">
        <v>15.397549999999999</v>
      </c>
      <c r="AR95" s="134">
        <v>117.77045</v>
      </c>
      <c r="AS95" s="134">
        <v>9.0131999999999994</v>
      </c>
      <c r="AT95" s="134">
        <v>26.136907719999996</v>
      </c>
      <c r="AU95" s="134">
        <v>50.445499999999996</v>
      </c>
      <c r="AV95" s="134">
        <v>5.7042999999999999</v>
      </c>
      <c r="AW95" s="134">
        <v>27.557249999999996</v>
      </c>
      <c r="AX95" s="134">
        <v>2.3649499999999999</v>
      </c>
      <c r="AY95" s="134">
        <f t="shared" si="61"/>
        <v>1944.2516798659999</v>
      </c>
      <c r="AZ95" s="136">
        <f t="shared" si="62"/>
        <v>0.19442516798659998</v>
      </c>
      <c r="BA95" s="136">
        <f t="shared" si="63"/>
        <v>99.334550167986578</v>
      </c>
      <c r="BB95" s="136">
        <f t="shared" si="64"/>
        <v>99.380639395316081</v>
      </c>
      <c r="BC95" s="136">
        <f t="shared" si="65"/>
        <v>100.01995745605107</v>
      </c>
      <c r="BD95" s="140">
        <f t="shared" si="66"/>
        <v>101.27533848505108</v>
      </c>
      <c r="BE95" s="124">
        <f t="shared" si="67"/>
        <v>11.656048452910239</v>
      </c>
      <c r="BF95" s="121">
        <f t="shared" si="68"/>
        <v>10.800811797092084</v>
      </c>
      <c r="BG95" s="121">
        <f t="shared" si="69"/>
        <v>47.226886452493105</v>
      </c>
      <c r="BH95" s="121">
        <f t="shared" si="70"/>
        <v>476.56680245769707</v>
      </c>
      <c r="BI95" s="121">
        <f t="shared" si="71"/>
        <v>781.92888160040775</v>
      </c>
      <c r="BJ95" s="121">
        <f t="shared" si="72"/>
        <v>56.232807452907444</v>
      </c>
      <c r="BK95" s="121">
        <f t="shared" si="73"/>
        <v>368.5541779502397</v>
      </c>
      <c r="BL95" s="121">
        <f t="shared" si="74"/>
        <v>254.33007620749828</v>
      </c>
      <c r="BM95" s="121">
        <f t="shared" si="75"/>
        <v>43.980691513413177</v>
      </c>
      <c r="BN95" s="121">
        <f t="shared" si="76"/>
        <v>17.017449839622842</v>
      </c>
      <c r="BO95" s="121">
        <f t="shared" si="77"/>
        <v>27.369815662650602</v>
      </c>
      <c r="BP95" s="121">
        <f t="shared" si="78"/>
        <v>19.274439182639345</v>
      </c>
      <c r="BQ95" s="121">
        <f t="shared" si="79"/>
        <v>146.59601524399571</v>
      </c>
      <c r="BR95" s="121">
        <f t="shared" si="80"/>
        <v>9.7092335923548436</v>
      </c>
      <c r="BS95" s="121">
        <f t="shared" si="81"/>
        <v>30.652678976784966</v>
      </c>
      <c r="BT95" s="121">
        <f t="shared" si="82"/>
        <v>62.010280388515916</v>
      </c>
      <c r="BU95" s="121">
        <f t="shared" si="83"/>
        <v>6.4909711486911634</v>
      </c>
      <c r="BV95" s="121">
        <f t="shared" si="84"/>
        <v>32.142482945091508</v>
      </c>
      <c r="BW95" s="121">
        <f t="shared" si="85"/>
        <v>2.6034022959290843</v>
      </c>
      <c r="BX95" s="122">
        <f t="shared" si="86"/>
        <v>2405.1439531609353</v>
      </c>
      <c r="BY95" s="125">
        <f t="shared" si="87"/>
        <v>0.24051439531609353</v>
      </c>
    </row>
    <row r="96" spans="1:77" x14ac:dyDescent="0.25">
      <c r="A96" s="184" t="s">
        <v>947</v>
      </c>
      <c r="B96" s="185" t="s">
        <v>946</v>
      </c>
      <c r="C96" s="107" t="s">
        <v>945</v>
      </c>
      <c r="D96" s="249">
        <v>47.171494000000003</v>
      </c>
      <c r="E96" s="249">
        <v>-120.390428</v>
      </c>
      <c r="F96" s="253" t="s">
        <v>807</v>
      </c>
      <c r="G96" s="243" t="s">
        <v>776</v>
      </c>
      <c r="H96" s="71">
        <v>54.508443499999991</v>
      </c>
      <c r="I96" s="65">
        <v>14.193962999999998</v>
      </c>
      <c r="J96" s="65">
        <v>11.057511499999999</v>
      </c>
      <c r="K96" s="65">
        <v>8.5611189999999997</v>
      </c>
      <c r="L96" s="65">
        <v>4.8197274999999991</v>
      </c>
      <c r="M96" s="65">
        <v>2.9198504999999999</v>
      </c>
      <c r="N96" s="65">
        <v>1.249465</v>
      </c>
      <c r="O96" s="66">
        <v>1.7560514999999999</v>
      </c>
      <c r="P96" s="66">
        <v>0.19193649999999998</v>
      </c>
      <c r="Q96" s="66">
        <v>0.31099599999999999</v>
      </c>
      <c r="R96" s="65">
        <v>0.24089129780184068</v>
      </c>
      <c r="S96" s="72">
        <v>99.569063999999997</v>
      </c>
      <c r="T96" s="71">
        <v>54.744356640733308</v>
      </c>
      <c r="U96" s="65">
        <v>14.255394627391492</v>
      </c>
      <c r="V96" s="65">
        <v>11.105368530932457</v>
      </c>
      <c r="W96" s="65">
        <v>8.5981716168387408</v>
      </c>
      <c r="X96" s="65">
        <v>4.840587333431194</v>
      </c>
      <c r="Y96" s="65">
        <v>2.9324876449576749</v>
      </c>
      <c r="Z96" s="65">
        <v>1.2548726982107616</v>
      </c>
      <c r="AA96" s="65">
        <v>1.7636517101335811</v>
      </c>
      <c r="AB96" s="65">
        <v>0.1927672032751056</v>
      </c>
      <c r="AC96" s="65">
        <v>0.31234199409567615</v>
      </c>
      <c r="AD96" s="72">
        <v>100</v>
      </c>
      <c r="AE96" s="64"/>
      <c r="AF96" s="139">
        <v>15.895607175600002</v>
      </c>
      <c r="AG96" s="134">
        <v>38.477107199999999</v>
      </c>
      <c r="AH96" s="134">
        <v>35.487160799999991</v>
      </c>
      <c r="AI96" s="134">
        <v>314.3861</v>
      </c>
      <c r="AJ96" s="134">
        <v>656.47154999999987</v>
      </c>
      <c r="AK96" s="134">
        <v>32.165349999999997</v>
      </c>
      <c r="AL96" s="134">
        <v>320.9024</v>
      </c>
      <c r="AM96" s="134">
        <v>162.75657964999996</v>
      </c>
      <c r="AN96" s="134">
        <v>33.373199999999997</v>
      </c>
      <c r="AO96" s="135">
        <v>11.246199999999998</v>
      </c>
      <c r="AP96" s="134">
        <v>20.249249999999996</v>
      </c>
      <c r="AQ96" s="134">
        <v>27.201999999999998</v>
      </c>
      <c r="AR96" s="134">
        <v>117.10055</v>
      </c>
      <c r="AS96" s="134">
        <v>6.1305999999999994</v>
      </c>
      <c r="AT96" s="134">
        <v>21.938421119999997</v>
      </c>
      <c r="AU96" s="134">
        <v>42.163099999999993</v>
      </c>
      <c r="AV96" s="134">
        <v>4.7704999999999993</v>
      </c>
      <c r="AW96" s="134">
        <v>22.644649999999995</v>
      </c>
      <c r="AX96" s="134">
        <v>1.89805</v>
      </c>
      <c r="AY96" s="134">
        <f t="shared" si="61"/>
        <v>1885.2583759455999</v>
      </c>
      <c r="AZ96" s="136">
        <f t="shared" si="62"/>
        <v>0.18852583759455999</v>
      </c>
      <c r="BA96" s="136">
        <f t="shared" si="63"/>
        <v>99.757589837594551</v>
      </c>
      <c r="BB96" s="136">
        <f t="shared" si="64"/>
        <v>99.803511249099444</v>
      </c>
      <c r="BC96" s="136">
        <f t="shared" si="65"/>
        <v>100.04440254690128</v>
      </c>
      <c r="BD96" s="140">
        <f t="shared" si="66"/>
        <v>101.27178632340129</v>
      </c>
      <c r="BE96" s="124">
        <f t="shared" si="67"/>
        <v>20.227573021445686</v>
      </c>
      <c r="BF96" s="121">
        <f t="shared" si="68"/>
        <v>56.2371382177706</v>
      </c>
      <c r="BG96" s="121">
        <f t="shared" si="69"/>
        <v>54.43217056955244</v>
      </c>
      <c r="BH96" s="121">
        <f t="shared" si="70"/>
        <v>462.50094433277064</v>
      </c>
      <c r="BI96" s="121">
        <f t="shared" si="71"/>
        <v>732.94995978593261</v>
      </c>
      <c r="BJ96" s="121">
        <f t="shared" si="72"/>
        <v>35.176029770679769</v>
      </c>
      <c r="BK96" s="121">
        <f t="shared" si="73"/>
        <v>379.50133175074188</v>
      </c>
      <c r="BL96" s="121">
        <f t="shared" si="74"/>
        <v>219.85163061250819</v>
      </c>
      <c r="BM96" s="121">
        <f t="shared" si="75"/>
        <v>42.382331094989027</v>
      </c>
      <c r="BN96" s="121">
        <f t="shared" si="76"/>
        <v>16.088169302305552</v>
      </c>
      <c r="BO96" s="121">
        <f t="shared" si="77"/>
        <v>27.219731927710839</v>
      </c>
      <c r="BP96" s="121">
        <f t="shared" si="78"/>
        <v>34.051085701696408</v>
      </c>
      <c r="BQ96" s="121">
        <f t="shared" si="79"/>
        <v>145.76215012238029</v>
      </c>
      <c r="BR96" s="121">
        <f t="shared" si="80"/>
        <v>6.6040282542593749</v>
      </c>
      <c r="BS96" s="121">
        <f t="shared" si="81"/>
        <v>25.728804151315238</v>
      </c>
      <c r="BT96" s="121">
        <f t="shared" si="82"/>
        <v>51.82911564062276</v>
      </c>
      <c r="BU96" s="121">
        <f t="shared" si="83"/>
        <v>5.4283922417879822</v>
      </c>
      <c r="BV96" s="121">
        <f t="shared" si="84"/>
        <v>26.412478618968382</v>
      </c>
      <c r="BW96" s="121">
        <f t="shared" si="85"/>
        <v>2.0894258769902949</v>
      </c>
      <c r="BX96" s="122">
        <f t="shared" si="86"/>
        <v>2344.472490994428</v>
      </c>
      <c r="BY96" s="125">
        <f t="shared" si="87"/>
        <v>0.23444724909944278</v>
      </c>
    </row>
    <row r="97" spans="1:77" x14ac:dyDescent="0.25">
      <c r="A97" s="184" t="s">
        <v>949</v>
      </c>
      <c r="B97" s="185" t="s">
        <v>948</v>
      </c>
      <c r="C97" s="107" t="s">
        <v>830</v>
      </c>
      <c r="D97" s="249">
        <v>47.129295999999997</v>
      </c>
      <c r="E97" s="249">
        <v>-120.39304</v>
      </c>
      <c r="F97" s="251" t="s">
        <v>790</v>
      </c>
      <c r="G97" s="243" t="s">
        <v>776</v>
      </c>
      <c r="H97" s="71">
        <v>54.916325999999998</v>
      </c>
      <c r="I97" s="65">
        <v>13.946686</v>
      </c>
      <c r="J97" s="65">
        <v>11.134038</v>
      </c>
      <c r="K97" s="65">
        <v>7.9034519999999997</v>
      </c>
      <c r="L97" s="65">
        <v>4.0773700000000002</v>
      </c>
      <c r="M97" s="65">
        <v>3.0140419999999999</v>
      </c>
      <c r="N97" s="65">
        <v>1.5233829999999999</v>
      </c>
      <c r="O97" s="66">
        <v>1.839715</v>
      </c>
      <c r="P97" s="66">
        <v>0.186143</v>
      </c>
      <c r="Q97" s="66">
        <v>0.28886000000000001</v>
      </c>
      <c r="R97" s="65">
        <v>0.8013417815878936</v>
      </c>
      <c r="S97" s="72">
        <v>98.830015000000003</v>
      </c>
      <c r="T97" s="71">
        <v>55.566445072380077</v>
      </c>
      <c r="U97" s="65">
        <v>14.11179184785108</v>
      </c>
      <c r="V97" s="65">
        <v>11.265846716708481</v>
      </c>
      <c r="W97" s="65">
        <v>7.9970158863175325</v>
      </c>
      <c r="X97" s="65">
        <v>4.1256393616858196</v>
      </c>
      <c r="Y97" s="65">
        <v>3.0497233052124901</v>
      </c>
      <c r="Z97" s="65">
        <v>1.5414173518034981</v>
      </c>
      <c r="AA97" s="65">
        <v>1.8614942029503891</v>
      </c>
      <c r="AB97" s="65">
        <v>0.18834662728726692</v>
      </c>
      <c r="AC97" s="65">
        <v>0.29227962780335509</v>
      </c>
      <c r="AD97" s="72">
        <v>100</v>
      </c>
      <c r="AE97" s="64"/>
      <c r="AF97" s="139">
        <v>18.431084069199997</v>
      </c>
      <c r="AG97" s="134">
        <v>14.47936</v>
      </c>
      <c r="AH97" s="134">
        <v>32.777101760000001</v>
      </c>
      <c r="AI97" s="134">
        <v>333.53230000000002</v>
      </c>
      <c r="AJ97" s="134">
        <v>630.6844000000001</v>
      </c>
      <c r="AK97" s="134">
        <v>40.369700000000002</v>
      </c>
      <c r="AL97" s="134">
        <v>322.68490000000003</v>
      </c>
      <c r="AM97" s="134">
        <v>165.5054074</v>
      </c>
      <c r="AN97" s="134">
        <v>30.986799999999999</v>
      </c>
      <c r="AO97" s="135">
        <v>10.716099999999999</v>
      </c>
      <c r="AP97" s="134">
        <v>20.492899999999999</v>
      </c>
      <c r="AQ97" s="134">
        <v>31.5322</v>
      </c>
      <c r="AR97" s="134">
        <v>114.8471</v>
      </c>
      <c r="AS97" s="134">
        <v>6.3832000000000004</v>
      </c>
      <c r="AT97" s="134">
        <v>21.206323600000001</v>
      </c>
      <c r="AU97" s="134">
        <v>45.066199999999995</v>
      </c>
      <c r="AV97" s="134">
        <v>3.5249000000000001</v>
      </c>
      <c r="AW97" s="134">
        <v>21.765499999999999</v>
      </c>
      <c r="AX97" s="134">
        <v>0.97970000000000002</v>
      </c>
      <c r="AY97" s="134">
        <f t="shared" si="61"/>
        <v>1865.9651768291999</v>
      </c>
      <c r="AZ97" s="136">
        <f t="shared" si="62"/>
        <v>0.18659651768291999</v>
      </c>
      <c r="BA97" s="136">
        <f t="shared" si="63"/>
        <v>99.016611517682918</v>
      </c>
      <c r="BB97" s="136">
        <f t="shared" si="64"/>
        <v>99.062146859463795</v>
      </c>
      <c r="BC97" s="136">
        <f t="shared" si="65"/>
        <v>99.863488641051688</v>
      </c>
      <c r="BD97" s="140">
        <f t="shared" si="66"/>
        <v>101.09936685905168</v>
      </c>
      <c r="BE97" s="124">
        <f t="shared" si="67"/>
        <v>23.454033227898687</v>
      </c>
      <c r="BF97" s="121">
        <f t="shared" si="68"/>
        <v>21.162655638126012</v>
      </c>
      <c r="BG97" s="121">
        <f t="shared" si="69"/>
        <v>50.275332079423436</v>
      </c>
      <c r="BH97" s="121">
        <f t="shared" si="70"/>
        <v>490.66737910957568</v>
      </c>
      <c r="BI97" s="121">
        <f t="shared" si="71"/>
        <v>704.15862746468633</v>
      </c>
      <c r="BJ97" s="121">
        <f t="shared" si="72"/>
        <v>44.148307698607702</v>
      </c>
      <c r="BK97" s="121">
        <f t="shared" si="73"/>
        <v>381.60932821273684</v>
      </c>
      <c r="BL97" s="121">
        <f t="shared" si="74"/>
        <v>223.56474786042534</v>
      </c>
      <c r="BM97" s="121">
        <f t="shared" si="75"/>
        <v>39.351719858275686</v>
      </c>
      <c r="BN97" s="121">
        <f t="shared" si="76"/>
        <v>15.32983861752739</v>
      </c>
      <c r="BO97" s="121">
        <f t="shared" si="77"/>
        <v>27.54725456110155</v>
      </c>
      <c r="BP97" s="121">
        <f t="shared" si="78"/>
        <v>39.471569905265476</v>
      </c>
      <c r="BQ97" s="121">
        <f t="shared" si="79"/>
        <v>142.95714436285758</v>
      </c>
      <c r="BR97" s="121">
        <f t="shared" si="80"/>
        <v>6.8761349872098085</v>
      </c>
      <c r="BS97" s="121">
        <f t="shared" si="81"/>
        <v>24.870219405917503</v>
      </c>
      <c r="BT97" s="121">
        <f t="shared" si="82"/>
        <v>55.397759920011417</v>
      </c>
      <c r="BU97" s="121">
        <f t="shared" si="83"/>
        <v>4.0110134814125278</v>
      </c>
      <c r="BV97" s="121">
        <f t="shared" si="84"/>
        <v>25.387047420965057</v>
      </c>
      <c r="BW97" s="121">
        <f t="shared" si="85"/>
        <v>1.0784808259463092</v>
      </c>
      <c r="BX97" s="122">
        <f t="shared" si="86"/>
        <v>2321.3185946379704</v>
      </c>
      <c r="BY97" s="125">
        <f t="shared" si="87"/>
        <v>0.23213185946379702</v>
      </c>
    </row>
    <row r="98" spans="1:77" x14ac:dyDescent="0.25">
      <c r="A98" s="184" t="s">
        <v>951</v>
      </c>
      <c r="B98" s="185" t="s">
        <v>950</v>
      </c>
      <c r="C98" s="107" t="s">
        <v>882</v>
      </c>
      <c r="D98" s="249">
        <v>47.137262</v>
      </c>
      <c r="E98" s="249">
        <v>-120.39465300000001</v>
      </c>
      <c r="F98" s="251" t="s">
        <v>781</v>
      </c>
      <c r="G98" s="243" t="s">
        <v>784</v>
      </c>
      <c r="H98" s="71">
        <v>56.756972999999995</v>
      </c>
      <c r="I98" s="65">
        <v>13.803898499999999</v>
      </c>
      <c r="J98" s="65">
        <v>10.706524499999999</v>
      </c>
      <c r="K98" s="65">
        <v>7.1607234999999996</v>
      </c>
      <c r="L98" s="65">
        <v>3.5595034999999995</v>
      </c>
      <c r="M98" s="65">
        <v>3.1554319999999998</v>
      </c>
      <c r="N98" s="65">
        <v>1.9402739999999998</v>
      </c>
      <c r="O98" s="66">
        <v>1.9145945</v>
      </c>
      <c r="P98" s="66">
        <v>0.18615099999999998</v>
      </c>
      <c r="Q98" s="66">
        <v>0.30196249999999997</v>
      </c>
      <c r="R98" s="65">
        <v>0.32528676596458256</v>
      </c>
      <c r="S98" s="72">
        <v>99.48603700000001</v>
      </c>
      <c r="T98" s="71">
        <v>57.05018986734791</v>
      </c>
      <c r="U98" s="65">
        <v>13.875211955623479</v>
      </c>
      <c r="V98" s="65">
        <v>10.761836356995502</v>
      </c>
      <c r="W98" s="65">
        <v>7.1977171027528204</v>
      </c>
      <c r="X98" s="65">
        <v>3.5778925438551732</v>
      </c>
      <c r="Y98" s="65">
        <v>3.1717335368379382</v>
      </c>
      <c r="Z98" s="65">
        <v>1.950297809128732</v>
      </c>
      <c r="AA98" s="65">
        <v>1.9244856441512488</v>
      </c>
      <c r="AB98" s="65">
        <v>0.18711268999487835</v>
      </c>
      <c r="AC98" s="65">
        <v>0.30352249331230263</v>
      </c>
      <c r="AD98" s="72">
        <v>100</v>
      </c>
      <c r="AE98" s="64"/>
      <c r="AF98" s="139">
        <v>9.5631533992000008</v>
      </c>
      <c r="AG98" s="134">
        <v>6.3193087999999999</v>
      </c>
      <c r="AH98" s="134">
        <v>31.381114309999997</v>
      </c>
      <c r="AI98" s="134">
        <v>335.87365</v>
      </c>
      <c r="AJ98" s="134">
        <v>709.77934999999991</v>
      </c>
      <c r="AK98" s="134">
        <v>50.983449999999991</v>
      </c>
      <c r="AL98" s="134">
        <v>316.42624999999998</v>
      </c>
      <c r="AM98" s="134">
        <v>187.62845429999996</v>
      </c>
      <c r="AN98" s="134">
        <v>34.743449999999996</v>
      </c>
      <c r="AO98" s="135">
        <v>11.753699999999998</v>
      </c>
      <c r="AP98" s="134">
        <v>21.995049999999999</v>
      </c>
      <c r="AQ98" s="134">
        <v>15.945649999999999</v>
      </c>
      <c r="AR98" s="134">
        <v>121.32294999999999</v>
      </c>
      <c r="AS98" s="134">
        <v>9.61205</v>
      </c>
      <c r="AT98" s="134">
        <v>24.755127319999996</v>
      </c>
      <c r="AU98" s="134">
        <v>53.104799999999997</v>
      </c>
      <c r="AV98" s="134">
        <v>5.4911499999999993</v>
      </c>
      <c r="AW98" s="134">
        <v>26.217449999999996</v>
      </c>
      <c r="AX98" s="134">
        <v>1.7863999999999998</v>
      </c>
      <c r="AY98" s="134">
        <f t="shared" si="61"/>
        <v>1974.6825081291995</v>
      </c>
      <c r="AZ98" s="136">
        <f t="shared" si="62"/>
        <v>0.19746825081291994</v>
      </c>
      <c r="BA98" s="136">
        <f t="shared" si="63"/>
        <v>99.683505250812928</v>
      </c>
      <c r="BB98" s="136">
        <f t="shared" si="64"/>
        <v>99.730484347807177</v>
      </c>
      <c r="BC98" s="136">
        <f t="shared" si="65"/>
        <v>100.05577111377175</v>
      </c>
      <c r="BD98" s="140">
        <f t="shared" si="66"/>
        <v>101.24419533327176</v>
      </c>
      <c r="BE98" s="124">
        <f t="shared" si="67"/>
        <v>12.169361104653929</v>
      </c>
      <c r="BF98" s="121">
        <f t="shared" si="68"/>
        <v>9.2361372329563824</v>
      </c>
      <c r="BG98" s="121">
        <f t="shared" si="69"/>
        <v>48.134089295318972</v>
      </c>
      <c r="BH98" s="121">
        <f t="shared" si="70"/>
        <v>494.11179534176131</v>
      </c>
      <c r="BI98" s="121">
        <f t="shared" si="71"/>
        <v>792.46807579001006</v>
      </c>
      <c r="BJ98" s="121">
        <f t="shared" si="72"/>
        <v>55.755505692055678</v>
      </c>
      <c r="BK98" s="121">
        <f t="shared" si="73"/>
        <v>374.20780672220951</v>
      </c>
      <c r="BL98" s="121">
        <f t="shared" si="74"/>
        <v>253.4485654335233</v>
      </c>
      <c r="BM98" s="121">
        <f t="shared" si="75"/>
        <v>44.122481550531461</v>
      </c>
      <c r="BN98" s="121">
        <f t="shared" si="76"/>
        <v>16.814169722084685</v>
      </c>
      <c r="BO98" s="121">
        <f t="shared" si="77"/>
        <v>29.566495783132531</v>
      </c>
      <c r="BP98" s="121">
        <f t="shared" si="78"/>
        <v>19.960543148270542</v>
      </c>
      <c r="BQ98" s="121">
        <f t="shared" si="79"/>
        <v>151.01802725256232</v>
      </c>
      <c r="BR98" s="121">
        <f t="shared" si="80"/>
        <v>10.354329067522563</v>
      </c>
      <c r="BS98" s="121">
        <f t="shared" si="81"/>
        <v>29.032163211440498</v>
      </c>
      <c r="BT98" s="121">
        <f t="shared" si="82"/>
        <v>65.279232795314954</v>
      </c>
      <c r="BU98" s="121">
        <f t="shared" si="83"/>
        <v>6.2484259634197841</v>
      </c>
      <c r="BV98" s="121">
        <f t="shared" si="84"/>
        <v>30.579754492512475</v>
      </c>
      <c r="BW98" s="121">
        <f t="shared" si="85"/>
        <v>1.9665184724614539</v>
      </c>
      <c r="BX98" s="122">
        <f t="shared" si="86"/>
        <v>2444.4734780717422</v>
      </c>
      <c r="BY98" s="125">
        <f t="shared" si="87"/>
        <v>0.24444734780717423</v>
      </c>
    </row>
    <row r="99" spans="1:77" x14ac:dyDescent="0.25">
      <c r="A99" s="184" t="s">
        <v>953</v>
      </c>
      <c r="B99" s="185" t="s">
        <v>952</v>
      </c>
      <c r="C99" s="107" t="s">
        <v>887</v>
      </c>
      <c r="D99" s="249">
        <v>47.153402999999997</v>
      </c>
      <c r="E99" s="249">
        <v>-120.394499</v>
      </c>
      <c r="F99" s="251" t="s">
        <v>781</v>
      </c>
      <c r="G99" s="243" t="s">
        <v>784</v>
      </c>
      <c r="H99" s="71">
        <v>56.454756000000003</v>
      </c>
      <c r="I99" s="65">
        <v>13.746642</v>
      </c>
      <c r="J99" s="65">
        <v>11.483976</v>
      </c>
      <c r="K99" s="65">
        <v>6.6990540000000003</v>
      </c>
      <c r="L99" s="65">
        <v>3.4645319999999997</v>
      </c>
      <c r="M99" s="65">
        <v>3.2959260000000001</v>
      </c>
      <c r="N99" s="65">
        <v>1.704828</v>
      </c>
      <c r="O99" s="66">
        <v>1.9013820000000001</v>
      </c>
      <c r="P99" s="66">
        <v>0.16983000000000001</v>
      </c>
      <c r="Q99" s="66">
        <v>0.30610199999999999</v>
      </c>
      <c r="R99" s="65">
        <v>0.71049840933177077</v>
      </c>
      <c r="S99" s="72">
        <v>99.227028000000004</v>
      </c>
      <c r="T99" s="71">
        <v>56.894534823717592</v>
      </c>
      <c r="U99" s="65">
        <v>13.853727434021302</v>
      </c>
      <c r="V99" s="65">
        <v>11.573435415197562</v>
      </c>
      <c r="W99" s="65">
        <v>6.7512391885807572</v>
      </c>
      <c r="X99" s="65">
        <v>3.4915204756510492</v>
      </c>
      <c r="Y99" s="65">
        <v>3.3216010460375776</v>
      </c>
      <c r="Z99" s="65">
        <v>1.7181084976161938</v>
      </c>
      <c r="AA99" s="65">
        <v>1.916193640305341</v>
      </c>
      <c r="AB99" s="65">
        <v>0.17115296449269851</v>
      </c>
      <c r="AC99" s="65">
        <v>0.30848651437993285</v>
      </c>
      <c r="AD99" s="72">
        <v>100</v>
      </c>
      <c r="AE99" s="64"/>
      <c r="AF99" s="139">
        <v>7.9409288960000008</v>
      </c>
      <c r="AG99" s="134">
        <v>5.9013120000000008</v>
      </c>
      <c r="AH99" s="134">
        <v>31.04420592</v>
      </c>
      <c r="AI99" s="134">
        <v>332.13240000000002</v>
      </c>
      <c r="AJ99" s="134">
        <v>701.40300000000002</v>
      </c>
      <c r="AK99" s="134">
        <v>47.623799999999996</v>
      </c>
      <c r="AL99" s="134">
        <v>306.91800000000001</v>
      </c>
      <c r="AM99" s="134">
        <v>187.59018899999998</v>
      </c>
      <c r="AN99" s="134">
        <v>35.077800000000003</v>
      </c>
      <c r="AO99" s="135">
        <v>12.229800000000001</v>
      </c>
      <c r="AP99" s="134">
        <v>21.450600000000001</v>
      </c>
      <c r="AQ99" s="134">
        <v>15.830399999999999</v>
      </c>
      <c r="AR99" s="134">
        <v>118.14660000000001</v>
      </c>
      <c r="AS99" s="134">
        <v>9.3023999999999987</v>
      </c>
      <c r="AT99" s="134">
        <v>25.186835519999995</v>
      </c>
      <c r="AU99" s="134">
        <v>47.338200000000001</v>
      </c>
      <c r="AV99" s="134">
        <v>5.4264000000000001</v>
      </c>
      <c r="AW99" s="134">
        <v>26.938200000000002</v>
      </c>
      <c r="AX99" s="134">
        <v>2.6520000000000001</v>
      </c>
      <c r="AY99" s="134">
        <f t="shared" si="61"/>
        <v>1940.1330713360003</v>
      </c>
      <c r="AZ99" s="136">
        <f t="shared" si="62"/>
        <v>0.19401330713360002</v>
      </c>
      <c r="BA99" s="136">
        <f t="shared" si="63"/>
        <v>99.421041307133606</v>
      </c>
      <c r="BB99" s="136">
        <f t="shared" si="64"/>
        <v>99.467281485298528</v>
      </c>
      <c r="BC99" s="136">
        <f t="shared" si="65"/>
        <v>100.17777989463031</v>
      </c>
      <c r="BD99" s="140">
        <f t="shared" si="66"/>
        <v>101.4525012306303</v>
      </c>
      <c r="BE99" s="124">
        <f t="shared" si="67"/>
        <v>10.105038286836315</v>
      </c>
      <c r="BF99" s="121">
        <f t="shared" si="68"/>
        <v>8.6252039916916701</v>
      </c>
      <c r="BG99" s="121">
        <f t="shared" si="69"/>
        <v>47.617320567210605</v>
      </c>
      <c r="BH99" s="121">
        <f t="shared" si="70"/>
        <v>488.60795258921922</v>
      </c>
      <c r="BI99" s="121">
        <f t="shared" si="71"/>
        <v>783.11588772389689</v>
      </c>
      <c r="BJ99" s="121">
        <f t="shared" si="72"/>
        <v>52.081392137592132</v>
      </c>
      <c r="BK99" s="121">
        <f t="shared" si="73"/>
        <v>362.96328646427759</v>
      </c>
      <c r="BL99" s="121">
        <f t="shared" si="74"/>
        <v>253.39687665621574</v>
      </c>
      <c r="BM99" s="121">
        <f t="shared" si="75"/>
        <v>44.547089691243464</v>
      </c>
      <c r="BN99" s="121">
        <f t="shared" si="76"/>
        <v>17.495251101112952</v>
      </c>
      <c r="BO99" s="121">
        <f t="shared" si="77"/>
        <v>28.834627538726338</v>
      </c>
      <c r="BP99" s="121">
        <f t="shared" si="78"/>
        <v>19.816274799357945</v>
      </c>
      <c r="BQ99" s="121">
        <f t="shared" si="79"/>
        <v>147.06423194125745</v>
      </c>
      <c r="BR99" s="121">
        <f t="shared" si="80"/>
        <v>10.020766716540372</v>
      </c>
      <c r="BS99" s="121">
        <f t="shared" si="81"/>
        <v>29.538459251048874</v>
      </c>
      <c r="BT99" s="121">
        <f t="shared" si="82"/>
        <v>58.19062265390658</v>
      </c>
      <c r="BU99" s="121">
        <f t="shared" si="83"/>
        <v>6.1747463915393173</v>
      </c>
      <c r="BV99" s="121">
        <f t="shared" si="84"/>
        <v>31.420429617304496</v>
      </c>
      <c r="BW99" s="121">
        <f t="shared" si="85"/>
        <v>2.9193948661933367</v>
      </c>
      <c r="BX99" s="122">
        <f t="shared" si="86"/>
        <v>2402.5348529851708</v>
      </c>
      <c r="BY99" s="125">
        <f t="shared" si="87"/>
        <v>0.24025348529851709</v>
      </c>
    </row>
    <row r="100" spans="1:77" x14ac:dyDescent="0.25">
      <c r="A100" s="184" t="s">
        <v>955</v>
      </c>
      <c r="B100" s="185" t="s">
        <v>954</v>
      </c>
      <c r="C100" s="107" t="s">
        <v>887</v>
      </c>
      <c r="D100" s="249">
        <v>47.157941999999998</v>
      </c>
      <c r="E100" s="249">
        <v>-120.394051</v>
      </c>
      <c r="F100" s="253" t="s">
        <v>795</v>
      </c>
      <c r="G100" s="243" t="s">
        <v>784</v>
      </c>
      <c r="H100" s="71">
        <v>53.550815999999998</v>
      </c>
      <c r="I100" s="65">
        <v>14.422392</v>
      </c>
      <c r="J100" s="65">
        <v>11.453579999999999</v>
      </c>
      <c r="K100" s="65">
        <v>9.1782660000000007</v>
      </c>
      <c r="L100" s="65">
        <v>5.5426799999999998</v>
      </c>
      <c r="M100" s="65">
        <v>2.8977180000000002</v>
      </c>
      <c r="N100" s="65">
        <v>1.0216320000000001</v>
      </c>
      <c r="O100" s="66">
        <v>1.706664</v>
      </c>
      <c r="P100" s="66">
        <v>0.19533</v>
      </c>
      <c r="Q100" s="66">
        <v>0.25428600000000001</v>
      </c>
      <c r="R100" s="65">
        <v>0</v>
      </c>
      <c r="S100" s="72">
        <v>100.223364</v>
      </c>
      <c r="T100" s="71">
        <v>53.431469332839384</v>
      </c>
      <c r="U100" s="65">
        <v>14.390249363411908</v>
      </c>
      <c r="V100" s="65">
        <v>11.428053841816762</v>
      </c>
      <c r="W100" s="65">
        <v>9.1578107476017276</v>
      </c>
      <c r="X100" s="65">
        <v>5.5303272398639498</v>
      </c>
      <c r="Y100" s="65">
        <v>2.8912599660893443</v>
      </c>
      <c r="Z100" s="65">
        <v>1.0193551276127593</v>
      </c>
      <c r="AA100" s="65">
        <v>1.7028604228451161</v>
      </c>
      <c r="AB100" s="65">
        <v>0.19489467545711198</v>
      </c>
      <c r="AC100" s="65">
        <v>0.25371928246192177</v>
      </c>
      <c r="AD100" s="72">
        <v>100</v>
      </c>
      <c r="AE100" s="64"/>
      <c r="AF100" s="139">
        <v>21.196613073599998</v>
      </c>
      <c r="AG100" s="134">
        <v>55.409663999999999</v>
      </c>
      <c r="AH100" s="134">
        <v>36.370641840000005</v>
      </c>
      <c r="AI100" s="134">
        <v>320.10660000000001</v>
      </c>
      <c r="AJ100" s="134">
        <v>440.17080000000004</v>
      </c>
      <c r="AK100" s="134">
        <v>24.918600000000001</v>
      </c>
      <c r="AL100" s="134">
        <v>311.22239999999999</v>
      </c>
      <c r="AM100" s="134">
        <v>145.42867260000003</v>
      </c>
      <c r="AN100" s="134">
        <v>30.09</v>
      </c>
      <c r="AO100" s="135">
        <v>10.281600000000001</v>
      </c>
      <c r="AP100" s="134">
        <v>20.502000000000002</v>
      </c>
      <c r="AQ100" s="134">
        <v>37.627800000000001</v>
      </c>
      <c r="AR100" s="134">
        <v>110.3028</v>
      </c>
      <c r="AS100" s="134">
        <v>4.7124000000000006</v>
      </c>
      <c r="AT100" s="134">
        <v>16.043522879999998</v>
      </c>
      <c r="AU100" s="134">
        <v>34.567799999999998</v>
      </c>
      <c r="AV100" s="134">
        <v>3.4986000000000002</v>
      </c>
      <c r="AW100" s="134">
        <v>20.665200000000002</v>
      </c>
      <c r="AX100" s="134">
        <v>1.0812000000000002</v>
      </c>
      <c r="AY100" s="134">
        <f t="shared" si="61"/>
        <v>1644.1969143935996</v>
      </c>
      <c r="AZ100" s="136">
        <f t="shared" si="62"/>
        <v>0.16441969143935997</v>
      </c>
      <c r="BA100" s="136">
        <f t="shared" si="63"/>
        <v>100.38778369143937</v>
      </c>
      <c r="BB100" s="136">
        <f t="shared" si="64"/>
        <v>100.43120448837246</v>
      </c>
      <c r="BC100" s="136">
        <f t="shared" si="65"/>
        <v>100.43120448837246</v>
      </c>
      <c r="BD100" s="140">
        <f t="shared" si="66"/>
        <v>101.70255186837245</v>
      </c>
      <c r="BE100" s="124">
        <f t="shared" si="67"/>
        <v>26.973240720978641</v>
      </c>
      <c r="BF100" s="121">
        <f t="shared" si="68"/>
        <v>80.985322435264251</v>
      </c>
      <c r="BG100" s="121">
        <f t="shared" si="69"/>
        <v>55.787302667475764</v>
      </c>
      <c r="BH100" s="121">
        <f t="shared" si="70"/>
        <v>470.91650930862556</v>
      </c>
      <c r="BI100" s="121">
        <f t="shared" si="71"/>
        <v>491.45034565312369</v>
      </c>
      <c r="BJ100" s="121">
        <f t="shared" si="72"/>
        <v>27.250983292383292</v>
      </c>
      <c r="BK100" s="121">
        <f t="shared" si="73"/>
        <v>368.05369879023056</v>
      </c>
      <c r="BL100" s="121">
        <f t="shared" si="74"/>
        <v>196.4450892103925</v>
      </c>
      <c r="BM100" s="121">
        <f t="shared" si="75"/>
        <v>38.21282773747258</v>
      </c>
      <c r="BN100" s="121">
        <f t="shared" si="76"/>
        <v>14.70826781478053</v>
      </c>
      <c r="BO100" s="121">
        <f t="shared" si="77"/>
        <v>27.559487091222035</v>
      </c>
      <c r="BP100" s="121">
        <f t="shared" si="78"/>
        <v>47.101957303370789</v>
      </c>
      <c r="BQ100" s="121">
        <f t="shared" si="79"/>
        <v>137.30057879761358</v>
      </c>
      <c r="BR100" s="121">
        <f t="shared" si="80"/>
        <v>5.0763094550895325</v>
      </c>
      <c r="BS100" s="121">
        <f t="shared" si="81"/>
        <v>18.815422304951404</v>
      </c>
      <c r="BT100" s="121">
        <f t="shared" si="82"/>
        <v>42.492570604199393</v>
      </c>
      <c r="BU100" s="121">
        <f t="shared" si="83"/>
        <v>3.9810864892819282</v>
      </c>
      <c r="BV100" s="121">
        <f t="shared" si="84"/>
        <v>24.103669217970054</v>
      </c>
      <c r="BW100" s="121">
        <f t="shared" si="85"/>
        <v>1.1902148300634374</v>
      </c>
      <c r="BX100" s="122">
        <f t="shared" si="86"/>
        <v>2078.4048837244895</v>
      </c>
      <c r="BY100" s="125">
        <f t="shared" si="87"/>
        <v>0.20784048837244895</v>
      </c>
    </row>
    <row r="101" spans="1:77" x14ac:dyDescent="0.25">
      <c r="A101" s="184" t="s">
        <v>957</v>
      </c>
      <c r="B101" s="185" t="s">
        <v>956</v>
      </c>
      <c r="C101" s="107" t="s">
        <v>887</v>
      </c>
      <c r="D101" s="249">
        <v>47.159241000000002</v>
      </c>
      <c r="E101" s="249">
        <v>-120.392882</v>
      </c>
      <c r="F101" s="253" t="s">
        <v>795</v>
      </c>
      <c r="G101" s="243" t="s">
        <v>776</v>
      </c>
      <c r="H101" s="71">
        <v>53.492370000000001</v>
      </c>
      <c r="I101" s="65">
        <v>14.184834</v>
      </c>
      <c r="J101" s="65">
        <v>11.466840000000001</v>
      </c>
      <c r="K101" s="65">
        <v>9.0541319999999992</v>
      </c>
      <c r="L101" s="65">
        <v>5.2895160000000008</v>
      </c>
      <c r="M101" s="65">
        <v>2.8429440000000001</v>
      </c>
      <c r="N101" s="65">
        <v>1.0288739999999998</v>
      </c>
      <c r="O101" s="66">
        <v>1.7547059999999999</v>
      </c>
      <c r="P101" s="66">
        <v>0.196656</v>
      </c>
      <c r="Q101" s="66">
        <v>0.264486</v>
      </c>
      <c r="R101" s="65">
        <v>0.33898305084752761</v>
      </c>
      <c r="S101" s="72">
        <v>99.575358000000023</v>
      </c>
      <c r="T101" s="71">
        <v>53.720489762135713</v>
      </c>
      <c r="U101" s="65">
        <v>14.245325635685887</v>
      </c>
      <c r="V101" s="65">
        <v>11.515740671502279</v>
      </c>
      <c r="W101" s="65">
        <v>9.09274360831321</v>
      </c>
      <c r="X101" s="65">
        <v>5.3120732942782887</v>
      </c>
      <c r="Y101" s="65">
        <v>2.8550678170798034</v>
      </c>
      <c r="Z101" s="65">
        <v>1.0332616629909577</v>
      </c>
      <c r="AA101" s="65">
        <v>1.7621889945904083</v>
      </c>
      <c r="AB101" s="65">
        <v>0.19749464521131821</v>
      </c>
      <c r="AC101" s="65">
        <v>0.26561390821211001</v>
      </c>
      <c r="AD101" s="72">
        <v>100</v>
      </c>
      <c r="AE101" s="64"/>
      <c r="AF101" s="139">
        <v>18.3440731984</v>
      </c>
      <c r="AG101" s="134">
        <v>49.351680000000002</v>
      </c>
      <c r="AH101" s="134">
        <v>36.542093639999997</v>
      </c>
      <c r="AI101" s="134">
        <v>328.39920000000001</v>
      </c>
      <c r="AJ101" s="134">
        <v>438.2226</v>
      </c>
      <c r="AK101" s="134">
        <v>27.1218</v>
      </c>
      <c r="AL101" s="134">
        <v>308.40720000000005</v>
      </c>
      <c r="AM101" s="134">
        <v>150.81256919999998</v>
      </c>
      <c r="AN101" s="134">
        <v>32.272800000000004</v>
      </c>
      <c r="AO101" s="135">
        <v>10.434600000000001</v>
      </c>
      <c r="AP101" s="134">
        <v>20.461199999999998</v>
      </c>
      <c r="AQ101" s="134">
        <v>37.994999999999997</v>
      </c>
      <c r="AR101" s="134">
        <v>112.24080000000001</v>
      </c>
      <c r="AS101" s="134">
        <v>4.8857999999999997</v>
      </c>
      <c r="AT101" s="134">
        <v>16.9300824</v>
      </c>
      <c r="AU101" s="134">
        <v>38.239800000000002</v>
      </c>
      <c r="AV101" s="134">
        <v>2.9886000000000004</v>
      </c>
      <c r="AW101" s="134">
        <v>20.634600000000002</v>
      </c>
      <c r="AX101" s="134">
        <v>1.4585999999999999</v>
      </c>
      <c r="AY101" s="134">
        <f t="shared" si="61"/>
        <v>1655.7430984384</v>
      </c>
      <c r="AZ101" s="136">
        <f t="shared" si="62"/>
        <v>0.16557430984384</v>
      </c>
      <c r="BA101" s="136">
        <f t="shared" si="63"/>
        <v>99.740932309843856</v>
      </c>
      <c r="BB101" s="136">
        <f t="shared" si="64"/>
        <v>99.784748858488953</v>
      </c>
      <c r="BC101" s="136">
        <f t="shared" si="65"/>
        <v>100.12373190933648</v>
      </c>
      <c r="BD101" s="140">
        <f t="shared" si="66"/>
        <v>101.39655114933649</v>
      </c>
      <c r="BE101" s="124">
        <f t="shared" si="67"/>
        <v>23.343309634686836</v>
      </c>
      <c r="BF101" s="121">
        <f t="shared" si="68"/>
        <v>72.131130726979009</v>
      </c>
      <c r="BG101" s="121">
        <f t="shared" si="69"/>
        <v>56.050284923922057</v>
      </c>
      <c r="BH101" s="121">
        <f t="shared" si="70"/>
        <v>483.11595238506544</v>
      </c>
      <c r="BI101" s="121">
        <f t="shared" si="71"/>
        <v>489.27518191349935</v>
      </c>
      <c r="BJ101" s="121">
        <f t="shared" si="72"/>
        <v>29.66040301860302</v>
      </c>
      <c r="BK101" s="121">
        <f t="shared" si="73"/>
        <v>364.72442437799594</v>
      </c>
      <c r="BL101" s="121">
        <f t="shared" si="74"/>
        <v>203.71765815417672</v>
      </c>
      <c r="BM101" s="121">
        <f t="shared" si="75"/>
        <v>40.984876936055343</v>
      </c>
      <c r="BN101" s="121">
        <f t="shared" si="76"/>
        <v>14.927140847738576</v>
      </c>
      <c r="BO101" s="121">
        <f t="shared" si="77"/>
        <v>27.504642340791737</v>
      </c>
      <c r="BP101" s="121">
        <f t="shared" si="78"/>
        <v>47.561613162118775</v>
      </c>
      <c r="BQ101" s="121">
        <f t="shared" si="79"/>
        <v>139.7129248279027</v>
      </c>
      <c r="BR101" s="121">
        <f t="shared" si="80"/>
        <v>5.2631000627443409</v>
      </c>
      <c r="BS101" s="121">
        <f t="shared" si="81"/>
        <v>19.855156027528615</v>
      </c>
      <c r="BT101" s="121">
        <f t="shared" si="82"/>
        <v>47.006387487501783</v>
      </c>
      <c r="BU101" s="121">
        <f t="shared" si="83"/>
        <v>3.4007531818064289</v>
      </c>
      <c r="BV101" s="121">
        <f t="shared" si="84"/>
        <v>24.067977703826958</v>
      </c>
      <c r="BW101" s="121">
        <f t="shared" si="85"/>
        <v>1.6056671764063351</v>
      </c>
      <c r="BX101" s="122">
        <f t="shared" si="86"/>
        <v>2093.9085848893505</v>
      </c>
      <c r="BY101" s="125">
        <f t="shared" si="87"/>
        <v>0.20939085848893504</v>
      </c>
    </row>
    <row r="102" spans="1:77" x14ac:dyDescent="0.25">
      <c r="A102" s="184" t="s">
        <v>960</v>
      </c>
      <c r="B102" s="185" t="s">
        <v>959</v>
      </c>
      <c r="C102" s="107" t="s">
        <v>958</v>
      </c>
      <c r="D102" s="249">
        <v>47.156928999999998</v>
      </c>
      <c r="E102" s="249">
        <v>-120.37541299999999</v>
      </c>
      <c r="F102" s="251" t="s">
        <v>781</v>
      </c>
      <c r="G102" s="243" t="s">
        <v>778</v>
      </c>
      <c r="H102" s="71">
        <v>56.564140999999999</v>
      </c>
      <c r="I102" s="65">
        <v>14.157978</v>
      </c>
      <c r="J102" s="65">
        <v>10.122927000000001</v>
      </c>
      <c r="K102" s="65">
        <v>5.8874919999999999</v>
      </c>
      <c r="L102" s="65">
        <v>2.8101230000000004</v>
      </c>
      <c r="M102" s="65">
        <v>3.3599670000000001</v>
      </c>
      <c r="N102" s="65">
        <v>1.838301</v>
      </c>
      <c r="O102" s="66">
        <v>1.9621270000000002</v>
      </c>
      <c r="P102" s="66">
        <v>0.13725899999999999</v>
      </c>
      <c r="Q102" s="66">
        <v>0.31946300000000005</v>
      </c>
      <c r="R102" s="65">
        <v>2.3508771929825856</v>
      </c>
      <c r="S102" s="72">
        <v>97.159778000000003</v>
      </c>
      <c r="T102" s="71">
        <v>58.217651547124774</v>
      </c>
      <c r="U102" s="65">
        <v>14.571850915509502</v>
      </c>
      <c r="V102" s="65">
        <v>10.418845337419359</v>
      </c>
      <c r="W102" s="65">
        <v>6.059598036545534</v>
      </c>
      <c r="X102" s="65">
        <v>2.8922698855898994</v>
      </c>
      <c r="Y102" s="65">
        <v>3.4581871934701214</v>
      </c>
      <c r="Z102" s="65">
        <v>1.8920391110815424</v>
      </c>
      <c r="AA102" s="65">
        <v>2.0194848530839584</v>
      </c>
      <c r="AB102" s="65">
        <v>0.1412714220075719</v>
      </c>
      <c r="AC102" s="65">
        <v>0.32880169816773364</v>
      </c>
      <c r="AD102" s="72">
        <v>100</v>
      </c>
      <c r="AE102" s="64"/>
      <c r="AF102" s="139">
        <v>9.3772583516000019</v>
      </c>
      <c r="AG102" s="134">
        <v>7.0018048000000004</v>
      </c>
      <c r="AH102" s="134">
        <v>31.056756640000003</v>
      </c>
      <c r="AI102" s="134">
        <v>318.9479</v>
      </c>
      <c r="AJ102" s="134">
        <v>761.39859999999999</v>
      </c>
      <c r="AK102" s="134">
        <v>58.388100000000001</v>
      </c>
      <c r="AL102" s="134">
        <v>317.41269999999997</v>
      </c>
      <c r="AM102" s="134">
        <v>196.29808539999999</v>
      </c>
      <c r="AN102" s="134">
        <v>33.7239</v>
      </c>
      <c r="AO102" s="135">
        <v>12.7058</v>
      </c>
      <c r="AP102" s="134">
        <v>22.2806</v>
      </c>
      <c r="AQ102" s="134">
        <v>12.594700000000001</v>
      </c>
      <c r="AR102" s="134">
        <v>117.6044</v>
      </c>
      <c r="AS102" s="134">
        <v>8.8071999999999999</v>
      </c>
      <c r="AT102" s="134">
        <v>27.520625439999996</v>
      </c>
      <c r="AU102" s="134">
        <v>54.7622</v>
      </c>
      <c r="AV102" s="134">
        <v>6.9286000000000003</v>
      </c>
      <c r="AW102" s="134">
        <v>28.562800000000003</v>
      </c>
      <c r="AX102" s="134">
        <v>2.2826</v>
      </c>
      <c r="AY102" s="134">
        <f t="shared" si="61"/>
        <v>2027.6546306315997</v>
      </c>
      <c r="AZ102" s="136">
        <f t="shared" si="62"/>
        <v>0.20276546306315998</v>
      </c>
      <c r="BA102" s="136">
        <f t="shared" si="63"/>
        <v>97.362543463063162</v>
      </c>
      <c r="BB102" s="136">
        <f t="shared" si="64"/>
        <v>97.409718402682671</v>
      </c>
      <c r="BC102" s="136">
        <f t="shared" si="65"/>
        <v>99.760595595665251</v>
      </c>
      <c r="BD102" s="140">
        <f t="shared" si="66"/>
        <v>100.88424049266526</v>
      </c>
      <c r="BE102" s="124">
        <f t="shared" si="67"/>
        <v>11.932804827934529</v>
      </c>
      <c r="BF102" s="121">
        <f t="shared" si="68"/>
        <v>10.233655619293794</v>
      </c>
      <c r="BG102" s="121">
        <f t="shared" si="69"/>
        <v>47.63657155591779</v>
      </c>
      <c r="BH102" s="121">
        <f t="shared" si="70"/>
        <v>469.21191790271297</v>
      </c>
      <c r="BI102" s="121">
        <f t="shared" si="71"/>
        <v>850.10092707150136</v>
      </c>
      <c r="BJ102" s="121">
        <f t="shared" si="72"/>
        <v>63.853231625131627</v>
      </c>
      <c r="BK102" s="121">
        <f t="shared" si="73"/>
        <v>375.37438911207488</v>
      </c>
      <c r="BL102" s="121">
        <f t="shared" si="74"/>
        <v>265.15950540438502</v>
      </c>
      <c r="BM102" s="121">
        <f t="shared" si="75"/>
        <v>42.827702935717902</v>
      </c>
      <c r="BN102" s="121">
        <f t="shared" si="76"/>
        <v>18.176189425871311</v>
      </c>
      <c r="BO102" s="121">
        <f t="shared" si="77"/>
        <v>29.950341824440621</v>
      </c>
      <c r="BP102" s="121">
        <f t="shared" si="78"/>
        <v>15.765870490668179</v>
      </c>
      <c r="BQ102" s="121">
        <f t="shared" si="79"/>
        <v>146.38932274743766</v>
      </c>
      <c r="BR102" s="121">
        <f t="shared" si="80"/>
        <v>9.4873254886818863</v>
      </c>
      <c r="BS102" s="121">
        <f t="shared" si="81"/>
        <v>32.275466780148292</v>
      </c>
      <c r="BT102" s="121">
        <f t="shared" si="82"/>
        <v>67.316596657620337</v>
      </c>
      <c r="BU102" s="121">
        <f t="shared" si="83"/>
        <v>7.8841124591661718</v>
      </c>
      <c r="BV102" s="121">
        <f t="shared" si="84"/>
        <v>33.315345757071555</v>
      </c>
      <c r="BW102" s="121">
        <f t="shared" si="85"/>
        <v>2.5127491408645968</v>
      </c>
      <c r="BX102" s="122">
        <f t="shared" si="86"/>
        <v>2499.4040268266408</v>
      </c>
      <c r="BY102" s="125">
        <f t="shared" si="87"/>
        <v>0.24994040268266407</v>
      </c>
    </row>
    <row r="103" spans="1:77" x14ac:dyDescent="0.25">
      <c r="A103" s="184" t="s">
        <v>962</v>
      </c>
      <c r="B103" s="185" t="s">
        <v>961</v>
      </c>
      <c r="C103" s="107" t="s">
        <v>958</v>
      </c>
      <c r="D103" s="249">
        <v>47.148783000000002</v>
      </c>
      <c r="E103" s="249">
        <v>-120.376329</v>
      </c>
      <c r="F103" s="253" t="s">
        <v>625</v>
      </c>
      <c r="G103" s="243" t="s">
        <v>776</v>
      </c>
      <c r="H103" s="71">
        <v>53.727888</v>
      </c>
      <c r="I103" s="65">
        <v>13.84956</v>
      </c>
      <c r="J103" s="65">
        <v>11.851788000000001</v>
      </c>
      <c r="K103" s="65">
        <v>8.627364</v>
      </c>
      <c r="L103" s="65">
        <v>4.8167460000000002</v>
      </c>
      <c r="M103" s="65">
        <v>2.8448820000000001</v>
      </c>
      <c r="N103" s="65">
        <v>1.1663699999999999</v>
      </c>
      <c r="O103" s="66">
        <v>1.93035</v>
      </c>
      <c r="P103" s="66">
        <v>0.20604000000000003</v>
      </c>
      <c r="Q103" s="66">
        <v>0.28498799999999996</v>
      </c>
      <c r="R103" s="65">
        <v>0.56285178236399758</v>
      </c>
      <c r="S103" s="72">
        <v>99.305975999999987</v>
      </c>
      <c r="T103" s="71">
        <v>54.103378431122827</v>
      </c>
      <c r="U103" s="65">
        <v>13.94635102322543</v>
      </c>
      <c r="V103" s="65">
        <v>11.934617107030903</v>
      </c>
      <c r="W103" s="65">
        <v>8.6876584345739687</v>
      </c>
      <c r="X103" s="65">
        <v>4.8504090025760398</v>
      </c>
      <c r="Y103" s="65">
        <v>2.8647641507495987</v>
      </c>
      <c r="Z103" s="65">
        <v>1.1745214608232641</v>
      </c>
      <c r="AA103" s="65">
        <v>1.9438407211263904</v>
      </c>
      <c r="AB103" s="65">
        <v>0.20747996072260549</v>
      </c>
      <c r="AC103" s="65">
        <v>0.28697970804898992</v>
      </c>
      <c r="AD103" s="72">
        <v>100</v>
      </c>
      <c r="AE103" s="64"/>
      <c r="AF103" s="139">
        <v>11.937587963199999</v>
      </c>
      <c r="AG103" s="134">
        <v>20.064460800000003</v>
      </c>
      <c r="AH103" s="134">
        <v>37.776546599999996</v>
      </c>
      <c r="AI103" s="134">
        <v>343.2912</v>
      </c>
      <c r="AJ103" s="134">
        <v>458.86740000000003</v>
      </c>
      <c r="AK103" s="134">
        <v>27.968400000000003</v>
      </c>
      <c r="AL103" s="134">
        <v>321.71820000000002</v>
      </c>
      <c r="AM103" s="134">
        <v>158.31194579999999</v>
      </c>
      <c r="AN103" s="134">
        <v>32.844000000000001</v>
      </c>
      <c r="AO103" s="135">
        <v>10.261200000000001</v>
      </c>
      <c r="AP103" s="134">
        <v>20.5122</v>
      </c>
      <c r="AQ103" s="134">
        <v>27.162600000000001</v>
      </c>
      <c r="AR103" s="134">
        <v>117.48360000000001</v>
      </c>
      <c r="AS103" s="134">
        <v>5.6916000000000002</v>
      </c>
      <c r="AT103" s="134">
        <v>21.394924320000001</v>
      </c>
      <c r="AU103" s="134">
        <v>43.299000000000007</v>
      </c>
      <c r="AV103" s="134">
        <v>3.2130000000000001</v>
      </c>
      <c r="AW103" s="134">
        <v>23.6538</v>
      </c>
      <c r="AX103" s="134">
        <v>1.4177999999999999</v>
      </c>
      <c r="AY103" s="134">
        <f t="shared" si="61"/>
        <v>1686.8694654832</v>
      </c>
      <c r="AZ103" s="136">
        <f t="shared" si="62"/>
        <v>0.16868694654832</v>
      </c>
      <c r="BA103" s="136">
        <f t="shared" si="63"/>
        <v>99.474662946548307</v>
      </c>
      <c r="BB103" s="136">
        <f t="shared" si="64"/>
        <v>99.518592714977743</v>
      </c>
      <c r="BC103" s="136">
        <f t="shared" si="65"/>
        <v>100.08144449734174</v>
      </c>
      <c r="BD103" s="140">
        <f t="shared" si="66"/>
        <v>101.39699296534174</v>
      </c>
      <c r="BE103" s="124">
        <f t="shared" si="67"/>
        <v>15.190890763595162</v>
      </c>
      <c r="BF103" s="121">
        <f t="shared" si="68"/>
        <v>29.325693571751678</v>
      </c>
      <c r="BG103" s="121">
        <f t="shared" si="69"/>
        <v>57.943757170335431</v>
      </c>
      <c r="BH103" s="121">
        <f t="shared" si="70"/>
        <v>505.02393134152572</v>
      </c>
      <c r="BI103" s="121">
        <f t="shared" si="71"/>
        <v>512.32508457841857</v>
      </c>
      <c r="BJ103" s="121">
        <f t="shared" si="72"/>
        <v>30.586244857844861</v>
      </c>
      <c r="BK103" s="121">
        <f t="shared" si="73"/>
        <v>380.46610230540978</v>
      </c>
      <c r="BL103" s="121">
        <f t="shared" si="74"/>
        <v>213.84781803854418</v>
      </c>
      <c r="BM103" s="121">
        <f t="shared" si="75"/>
        <v>41.710272988020918</v>
      </c>
      <c r="BN103" s="121">
        <f t="shared" si="76"/>
        <v>14.679084743719457</v>
      </c>
      <c r="BO103" s="121">
        <f t="shared" si="77"/>
        <v>27.573198278829604</v>
      </c>
      <c r="BP103" s="121">
        <f t="shared" si="78"/>
        <v>34.001765329052972</v>
      </c>
      <c r="BQ103" s="121">
        <f t="shared" si="79"/>
        <v>146.23895566773749</v>
      </c>
      <c r="BR103" s="121">
        <f t="shared" si="80"/>
        <v>6.1311270041990449</v>
      </c>
      <c r="BS103" s="121">
        <f t="shared" si="81"/>
        <v>25.091405377375281</v>
      </c>
      <c r="BT103" s="121">
        <f t="shared" si="82"/>
        <v>53.225424082273967</v>
      </c>
      <c r="BU103" s="121">
        <f t="shared" si="83"/>
        <v>3.6560998370956486</v>
      </c>
      <c r="BV103" s="121">
        <f t="shared" si="84"/>
        <v>27.589540432612313</v>
      </c>
      <c r="BW103" s="121">
        <f t="shared" si="85"/>
        <v>1.56075340923413</v>
      </c>
      <c r="BX103" s="122">
        <f t="shared" si="86"/>
        <v>2126.167149777576</v>
      </c>
      <c r="BY103" s="125">
        <f t="shared" si="87"/>
        <v>0.21261671497775761</v>
      </c>
    </row>
    <row r="104" spans="1:77" x14ac:dyDescent="0.25">
      <c r="A104" s="184" t="s">
        <v>964</v>
      </c>
      <c r="B104" s="185" t="s">
        <v>963</v>
      </c>
      <c r="C104" s="107" t="s">
        <v>887</v>
      </c>
      <c r="D104" s="249">
        <v>47.152028000000001</v>
      </c>
      <c r="E104" s="249">
        <v>-120.39115099999999</v>
      </c>
      <c r="F104" s="253" t="s">
        <v>625</v>
      </c>
      <c r="G104" s="243" t="s">
        <v>776</v>
      </c>
      <c r="H104" s="71">
        <v>53.858048000000004</v>
      </c>
      <c r="I104" s="65">
        <v>13.943757</v>
      </c>
      <c r="J104" s="65">
        <v>11.827403</v>
      </c>
      <c r="K104" s="65">
        <v>8.6446910000000017</v>
      </c>
      <c r="L104" s="65">
        <v>4.7654830000000006</v>
      </c>
      <c r="M104" s="65">
        <v>2.8787020000000001</v>
      </c>
      <c r="N104" s="65">
        <v>1.1929110000000001</v>
      </c>
      <c r="O104" s="66">
        <v>1.9256660000000001</v>
      </c>
      <c r="P104" s="66">
        <v>0.20836300000000002</v>
      </c>
      <c r="Q104" s="66">
        <v>0.29239499999999996</v>
      </c>
      <c r="R104" s="65">
        <v>7.7435341490225532E-2</v>
      </c>
      <c r="S104" s="72">
        <v>99.537419000000014</v>
      </c>
      <c r="T104" s="71">
        <v>54.108342913733779</v>
      </c>
      <c r="U104" s="65">
        <v>14.008557927345894</v>
      </c>
      <c r="V104" s="65">
        <v>11.882368579398266</v>
      </c>
      <c r="W104" s="65">
        <v>8.6848655378536588</v>
      </c>
      <c r="X104" s="65">
        <v>4.7876296651814938</v>
      </c>
      <c r="Y104" s="65">
        <v>2.8920802135727466</v>
      </c>
      <c r="Z104" s="65">
        <v>1.1984548243108453</v>
      </c>
      <c r="AA104" s="65">
        <v>1.9346151621632863</v>
      </c>
      <c r="AB104" s="65">
        <v>0.20933132694549772</v>
      </c>
      <c r="AC104" s="65">
        <v>0.29375384949453021</v>
      </c>
      <c r="AD104" s="72">
        <v>100</v>
      </c>
      <c r="AE104" s="64"/>
      <c r="AF104" s="139">
        <v>13.226769975600002</v>
      </c>
      <c r="AG104" s="134">
        <v>19.557478400000001</v>
      </c>
      <c r="AH104" s="134">
        <v>37.281689639999996</v>
      </c>
      <c r="AI104" s="134">
        <v>341.57190000000003</v>
      </c>
      <c r="AJ104" s="134">
        <v>465.19589999999999</v>
      </c>
      <c r="AK104" s="134">
        <v>29.643500000000003</v>
      </c>
      <c r="AL104" s="134">
        <v>318.4126</v>
      </c>
      <c r="AM104" s="134">
        <v>159.15834519999999</v>
      </c>
      <c r="AN104" s="134">
        <v>32.683599999999998</v>
      </c>
      <c r="AO104" s="135">
        <v>11.796799999999999</v>
      </c>
      <c r="AP104" s="134">
        <v>21.1494</v>
      </c>
      <c r="AQ104" s="134">
        <v>28.481999999999999</v>
      </c>
      <c r="AR104" s="134">
        <v>117.2307</v>
      </c>
      <c r="AS104" s="134">
        <v>5.7267000000000001</v>
      </c>
      <c r="AT104" s="134">
        <v>17.166016559999999</v>
      </c>
      <c r="AU104" s="134">
        <v>41.460499999999996</v>
      </c>
      <c r="AV104" s="134">
        <v>3.1006999999999998</v>
      </c>
      <c r="AW104" s="134">
        <v>21.846299999999999</v>
      </c>
      <c r="AX104" s="134">
        <v>2.2826</v>
      </c>
      <c r="AY104" s="134">
        <f t="shared" ref="AY104:AY135" si="88">SUM(AF104:AX104)</f>
        <v>1686.9734997756</v>
      </c>
      <c r="AZ104" s="136">
        <f t="shared" ref="AZ104:AZ135" si="89">AY104/10000</f>
        <v>0.16869734997756</v>
      </c>
      <c r="BA104" s="136">
        <f t="shared" ref="BA104:BA135" si="90">S104+AZ104</f>
        <v>99.706116349977577</v>
      </c>
      <c r="BB104" s="136">
        <f t="shared" ref="BB104:BB135" si="91">S104+BY104</f>
        <v>99.749982070975591</v>
      </c>
      <c r="BC104" s="136">
        <f t="shared" ref="BC104:BC135" si="92">BB104+R104</f>
        <v>99.82741741246582</v>
      </c>
      <c r="BD104" s="140">
        <f t="shared" ref="BD104:BD135" si="93">J104*0.111+BC104</f>
        <v>101.14025914546582</v>
      </c>
      <c r="BE104" s="124">
        <f t="shared" ref="BE104:BE135" si="94">AF104*((58.71+16)/58.71)</f>
        <v>16.831408361047117</v>
      </c>
      <c r="BF104" s="121">
        <f t="shared" ref="BF104:BF135" si="95">AG104*((51.996*2+16*3)/(51.996*2))</f>
        <v>28.584701294068775</v>
      </c>
      <c r="BG104" s="121">
        <f t="shared" ref="BG104:BG135" si="96">AH104*((44.956*2+16*3)/(44.956*2))</f>
        <v>57.184718187023755</v>
      </c>
      <c r="BH104" s="121">
        <f t="shared" ref="BH104:BH135" si="97">AI104*((50.942*2+16*3)/(50.942*2))</f>
        <v>502.49462780809557</v>
      </c>
      <c r="BI104" s="121">
        <f t="shared" ref="BI104:BI135" si="98">AJ104*((137.34+16)/137.34)</f>
        <v>519.39084975972037</v>
      </c>
      <c r="BJ104" s="121">
        <f t="shared" ref="BJ104:BJ135" si="99">AK104*((85.47*2+16)/(85.47*2))</f>
        <v>32.418134374634377</v>
      </c>
      <c r="BK104" s="121">
        <f t="shared" ref="BK104:BK135" si="100">AL104*((87.62+16)/87.62)</f>
        <v>376.55687756220044</v>
      </c>
      <c r="BL104" s="121">
        <f t="shared" ref="BL104:BL135" si="101">AM104*((91.22+16*2)/91.22)</f>
        <v>214.99113457075202</v>
      </c>
      <c r="BM104" s="121">
        <f t="shared" ref="BM104:BM135" si="102">AN104*((88.905*2+16*3)/(88.905*2))</f>
        <v>41.50657283617344</v>
      </c>
      <c r="BN104" s="121">
        <f t="shared" ref="BN104:BN135" si="103">AO104*((92.906*2+16*5)/(92.906*2))</f>
        <v>16.875826112414696</v>
      </c>
      <c r="BO104" s="121">
        <f t="shared" ref="BO104:BO135" si="104">AP104*((69.72*2+16*3)/(69.72*2))</f>
        <v>28.429744234079177</v>
      </c>
      <c r="BP104" s="121">
        <f t="shared" ref="BP104:BP135" si="105">AQ104*((63.546+16)/63.546)</f>
        <v>35.653371919554338</v>
      </c>
      <c r="BQ104" s="121">
        <f t="shared" ref="BQ104:BQ135" si="106">AR104*((65.37+16)/65.37)</f>
        <v>145.92415571363009</v>
      </c>
      <c r="BR104" s="121">
        <f t="shared" ref="BR104:BR135" si="107">AS104*((207.19+16)/207.19)</f>
        <v>6.1689375597277865</v>
      </c>
      <c r="BS104" s="121">
        <f t="shared" ref="BS104:BS135" si="108">AT104*((138.91*2+16*3)/(138.91*2))</f>
        <v>20.131853414366137</v>
      </c>
      <c r="BT104" s="121">
        <f t="shared" ref="BT104:BT135" si="109">AU104*((140.12+16*2)/(140.02))</f>
        <v>50.965442508213101</v>
      </c>
      <c r="BU104" s="121">
        <f t="shared" ref="BU104:BU135" si="110">AV104*((232.038+16*2)/(232.038))</f>
        <v>3.5283127186064354</v>
      </c>
      <c r="BV104" s="121">
        <f t="shared" ref="BV104:BV135" si="111">AW104*((144.24*2+16*3)/(144.24*2))</f>
        <v>25.481291680532447</v>
      </c>
      <c r="BW104" s="121">
        <f t="shared" ref="BW104:BW135" si="112">AX104*((238.03*2+16*3)/(238.03*2))</f>
        <v>2.5127491408645968</v>
      </c>
      <c r="BX104" s="122">
        <f t="shared" ref="BX104:BX135" si="113">SUM(BE104:BW104)</f>
        <v>2125.6307097557051</v>
      </c>
      <c r="BY104" s="125">
        <f t="shared" ref="BY104:BY135" si="114">BX104/10000</f>
        <v>0.21256307097557051</v>
      </c>
    </row>
    <row r="105" spans="1:77" x14ac:dyDescent="0.25">
      <c r="A105" s="184" t="s">
        <v>966</v>
      </c>
      <c r="B105" s="185" t="s">
        <v>965</v>
      </c>
      <c r="C105" s="107" t="s">
        <v>945</v>
      </c>
      <c r="D105" s="249">
        <v>47.170783</v>
      </c>
      <c r="E105" s="249">
        <v>-120.376831</v>
      </c>
      <c r="F105" s="253" t="s">
        <v>807</v>
      </c>
      <c r="G105" s="243" t="s">
        <v>776</v>
      </c>
      <c r="H105" s="71">
        <v>54.199125000000002</v>
      </c>
      <c r="I105" s="65">
        <v>14.138182</v>
      </c>
      <c r="J105" s="65">
        <v>11.388558</v>
      </c>
      <c r="K105" s="65">
        <v>8.5080380000000009</v>
      </c>
      <c r="L105" s="65">
        <v>4.7644729999999997</v>
      </c>
      <c r="M105" s="65">
        <v>2.9786919999999997</v>
      </c>
      <c r="N105" s="65">
        <v>1.279266</v>
      </c>
      <c r="O105" s="66">
        <v>1.7605310000000001</v>
      </c>
      <c r="P105" s="66">
        <v>0.19583899999999999</v>
      </c>
      <c r="Q105" s="66">
        <v>0.325826</v>
      </c>
      <c r="R105" s="65">
        <v>0.28638814016165681</v>
      </c>
      <c r="S105" s="72">
        <v>99.538530000000009</v>
      </c>
      <c r="T105" s="71">
        <v>54.450397248181183</v>
      </c>
      <c r="U105" s="65">
        <v>14.20372794334013</v>
      </c>
      <c r="V105" s="65">
        <v>11.441356427506012</v>
      </c>
      <c r="W105" s="65">
        <v>8.5474820654876069</v>
      </c>
      <c r="X105" s="65">
        <v>4.7865615455643145</v>
      </c>
      <c r="Y105" s="65">
        <v>2.992501496656621</v>
      </c>
      <c r="Z105" s="65">
        <v>1.2851967976621714</v>
      </c>
      <c r="AA105" s="65">
        <v>1.7686929875295525</v>
      </c>
      <c r="AB105" s="65">
        <v>0.19674692804886709</v>
      </c>
      <c r="AC105" s="65">
        <v>0.32733656002354061</v>
      </c>
      <c r="AD105" s="72">
        <v>100</v>
      </c>
      <c r="AE105" s="64"/>
      <c r="AF105" s="139">
        <v>14.412432671600001</v>
      </c>
      <c r="AG105" s="134">
        <v>36.6948352</v>
      </c>
      <c r="AH105" s="134">
        <v>35.357619440000001</v>
      </c>
      <c r="AI105" s="134">
        <v>315.50380000000001</v>
      </c>
      <c r="AJ105" s="134">
        <v>552.0458000000001</v>
      </c>
      <c r="AK105" s="134">
        <v>29.764699999999998</v>
      </c>
      <c r="AL105" s="134">
        <v>314.42309999999998</v>
      </c>
      <c r="AM105" s="134">
        <v>162.93935089999999</v>
      </c>
      <c r="AN105" s="134">
        <v>33.461300000000001</v>
      </c>
      <c r="AO105" s="135">
        <v>10.665600000000001</v>
      </c>
      <c r="AP105" s="134">
        <v>21.523099999999999</v>
      </c>
      <c r="AQ105" s="134">
        <v>26.058</v>
      </c>
      <c r="AR105" s="134">
        <v>117.53370000000001</v>
      </c>
      <c r="AS105" s="134">
        <v>7.4538000000000002</v>
      </c>
      <c r="AT105" s="134">
        <v>21.333244239999999</v>
      </c>
      <c r="AU105" s="134">
        <v>41.723100000000002</v>
      </c>
      <c r="AV105" s="134">
        <v>3.3733999999999997</v>
      </c>
      <c r="AW105" s="134">
        <v>24.149100000000001</v>
      </c>
      <c r="AX105" s="134">
        <v>0.84839999999999993</v>
      </c>
      <c r="AY105" s="134">
        <f t="shared" si="88"/>
        <v>1769.2643824515999</v>
      </c>
      <c r="AZ105" s="136">
        <f t="shared" si="89"/>
        <v>0.17692643824515999</v>
      </c>
      <c r="BA105" s="136">
        <f t="shared" si="90"/>
        <v>99.71545643824517</v>
      </c>
      <c r="BB105" s="136">
        <f t="shared" si="91"/>
        <v>99.75993786561169</v>
      </c>
      <c r="BC105" s="136">
        <f t="shared" si="92"/>
        <v>100.04632600577335</v>
      </c>
      <c r="BD105" s="140">
        <f t="shared" si="93"/>
        <v>101.31045594377335</v>
      </c>
      <c r="BE105" s="124">
        <f t="shared" si="94"/>
        <v>18.340194939452157</v>
      </c>
      <c r="BF105" s="121">
        <f t="shared" si="95"/>
        <v>53.632215860050778</v>
      </c>
      <c r="BG105" s="121">
        <f t="shared" si="96"/>
        <v>54.233472864681914</v>
      </c>
      <c r="BH105" s="121">
        <f t="shared" si="97"/>
        <v>464.14521965372393</v>
      </c>
      <c r="BI105" s="121">
        <f t="shared" si="98"/>
        <v>616.35869354885699</v>
      </c>
      <c r="BJ105" s="121">
        <f t="shared" si="99"/>
        <v>32.550678705978704</v>
      </c>
      <c r="BK105" s="121">
        <f t="shared" si="100"/>
        <v>371.83886808947727</v>
      </c>
      <c r="BL105" s="121">
        <f t="shared" si="101"/>
        <v>220.09851806509539</v>
      </c>
      <c r="BM105" s="121">
        <f t="shared" si="102"/>
        <v>42.494213784376583</v>
      </c>
      <c r="BN105" s="121">
        <f t="shared" si="103"/>
        <v>15.257596211224248</v>
      </c>
      <c r="BO105" s="121">
        <f t="shared" si="104"/>
        <v>28.932084509466439</v>
      </c>
      <c r="BP105" s="121">
        <f t="shared" si="105"/>
        <v>32.619042394485881</v>
      </c>
      <c r="BQ105" s="121">
        <f t="shared" si="106"/>
        <v>146.30131817347407</v>
      </c>
      <c r="BR105" s="121">
        <f t="shared" si="107"/>
        <v>8.029410792026642</v>
      </c>
      <c r="BS105" s="121">
        <f t="shared" si="108"/>
        <v>25.019068599369376</v>
      </c>
      <c r="BT105" s="121">
        <f t="shared" si="109"/>
        <v>51.288244336523356</v>
      </c>
      <c r="BU105" s="121">
        <f t="shared" si="110"/>
        <v>3.838620351838923</v>
      </c>
      <c r="BV105" s="121">
        <f t="shared" si="111"/>
        <v>28.167253078202997</v>
      </c>
      <c r="BW105" s="121">
        <f t="shared" si="112"/>
        <v>0.93394215855144291</v>
      </c>
      <c r="BX105" s="122">
        <f t="shared" si="113"/>
        <v>2214.078656116857</v>
      </c>
      <c r="BY105" s="125">
        <f t="shared" si="114"/>
        <v>0.22140786561168571</v>
      </c>
    </row>
    <row r="106" spans="1:77" x14ac:dyDescent="0.25">
      <c r="A106" s="184" t="s">
        <v>968</v>
      </c>
      <c r="B106" s="185" t="s">
        <v>967</v>
      </c>
      <c r="C106" s="107" t="s">
        <v>945</v>
      </c>
      <c r="D106" s="249">
        <v>47.162533000000003</v>
      </c>
      <c r="E106" s="249">
        <v>-120.38443599999999</v>
      </c>
      <c r="F106" s="253" t="s">
        <v>625</v>
      </c>
      <c r="G106" s="243" t="s">
        <v>776</v>
      </c>
      <c r="H106" s="71">
        <v>53.896093999999998</v>
      </c>
      <c r="I106" s="65">
        <v>13.906920999999999</v>
      </c>
      <c r="J106" s="65">
        <v>12.024704999999999</v>
      </c>
      <c r="K106" s="65">
        <v>8.6209024999999979</v>
      </c>
      <c r="L106" s="65">
        <v>4.8271369999999996</v>
      </c>
      <c r="M106" s="65">
        <v>2.9316244999999999</v>
      </c>
      <c r="N106" s="65">
        <v>1.1665394999999998</v>
      </c>
      <c r="O106" s="66">
        <v>1.9315449999999998</v>
      </c>
      <c r="P106" s="66">
        <v>0.2083795</v>
      </c>
      <c r="Q106" s="66">
        <v>0.28612849999999995</v>
      </c>
      <c r="R106" s="65">
        <v>0</v>
      </c>
      <c r="S106" s="72">
        <v>99.7999765</v>
      </c>
      <c r="T106" s="71">
        <v>54.004114920808618</v>
      </c>
      <c r="U106" s="65">
        <v>13.93479386240136</v>
      </c>
      <c r="V106" s="65">
        <v>12.048805442353986</v>
      </c>
      <c r="W106" s="65">
        <v>8.6381808917560203</v>
      </c>
      <c r="X106" s="65">
        <v>4.8368117601711047</v>
      </c>
      <c r="Y106" s="65">
        <v>2.9375001906939326</v>
      </c>
      <c r="Z106" s="65">
        <v>1.1688775297457108</v>
      </c>
      <c r="AA106" s="65">
        <v>1.9354162873976226</v>
      </c>
      <c r="AB106" s="65">
        <v>0.20879714335403676</v>
      </c>
      <c r="AC106" s="65">
        <v>0.28670197131759839</v>
      </c>
      <c r="AD106" s="72">
        <v>100</v>
      </c>
      <c r="AE106" s="64"/>
      <c r="AF106" s="139">
        <v>10.887967145200003</v>
      </c>
      <c r="AG106" s="134">
        <v>20.9742848</v>
      </c>
      <c r="AH106" s="134">
        <v>37.591367449999993</v>
      </c>
      <c r="AI106" s="134">
        <v>343.84139999999996</v>
      </c>
      <c r="AJ106" s="134">
        <v>469.31569999999994</v>
      </c>
      <c r="AK106" s="134">
        <v>28.45045</v>
      </c>
      <c r="AL106" s="134">
        <v>317.69499999999999</v>
      </c>
      <c r="AM106" s="134">
        <v>159.13579044999994</v>
      </c>
      <c r="AN106" s="134">
        <v>32.439399999999999</v>
      </c>
      <c r="AO106" s="135">
        <v>10.698099999999998</v>
      </c>
      <c r="AP106" s="134">
        <v>20.959749999999996</v>
      </c>
      <c r="AQ106" s="134">
        <v>25.374999999999996</v>
      </c>
      <c r="AR106" s="134">
        <v>116.70469999999999</v>
      </c>
      <c r="AS106" s="134">
        <v>4.7197500000000003</v>
      </c>
      <c r="AT106" s="134">
        <v>17.941887039999997</v>
      </c>
      <c r="AU106" s="134">
        <v>41.188699999999997</v>
      </c>
      <c r="AV106" s="134">
        <v>4.1411999999999995</v>
      </c>
      <c r="AW106" s="134">
        <v>21.680399999999999</v>
      </c>
      <c r="AX106" s="134">
        <v>1.1976999999999998</v>
      </c>
      <c r="AY106" s="134">
        <f t="shared" si="88"/>
        <v>1684.9385468851997</v>
      </c>
      <c r="AZ106" s="136">
        <f t="shared" si="89"/>
        <v>0.16849385468851996</v>
      </c>
      <c r="BA106" s="136">
        <f t="shared" si="90"/>
        <v>99.96847035468852</v>
      </c>
      <c r="BB106" s="136">
        <f t="shared" si="91"/>
        <v>100.01233263990474</v>
      </c>
      <c r="BC106" s="136">
        <f t="shared" si="92"/>
        <v>100.01233263990474</v>
      </c>
      <c r="BD106" s="140">
        <f t="shared" si="93"/>
        <v>101.34707489490474</v>
      </c>
      <c r="BE106" s="124">
        <f t="shared" si="94"/>
        <v>13.855221008650865</v>
      </c>
      <c r="BF106" s="121">
        <f t="shared" si="95"/>
        <v>30.655468644911149</v>
      </c>
      <c r="BG106" s="121">
        <f t="shared" si="96"/>
        <v>57.659719144990646</v>
      </c>
      <c r="BH106" s="121">
        <f t="shared" si="97"/>
        <v>505.83334377919988</v>
      </c>
      <c r="BI106" s="121">
        <f t="shared" si="98"/>
        <v>523.99060316004068</v>
      </c>
      <c r="BJ106" s="121">
        <f t="shared" si="99"/>
        <v>31.113414782964782</v>
      </c>
      <c r="BK106" s="121">
        <f t="shared" si="100"/>
        <v>375.70823898653276</v>
      </c>
      <c r="BL106" s="121">
        <f t="shared" si="101"/>
        <v>214.96066760851781</v>
      </c>
      <c r="BM106" s="121">
        <f t="shared" si="102"/>
        <v>41.196450784545299</v>
      </c>
      <c r="BN106" s="121">
        <f t="shared" si="103"/>
        <v>15.30408884894409</v>
      </c>
      <c r="BO106" s="121">
        <f t="shared" si="104"/>
        <v>28.174810240963851</v>
      </c>
      <c r="BP106" s="121">
        <f t="shared" si="105"/>
        <v>31.764072482925751</v>
      </c>
      <c r="BQ106" s="121">
        <f t="shared" si="106"/>
        <v>145.26941164142571</v>
      </c>
      <c r="BR106" s="121">
        <f t="shared" si="107"/>
        <v>5.0842270500506785</v>
      </c>
      <c r="BS106" s="121">
        <f t="shared" si="108"/>
        <v>21.041773937703546</v>
      </c>
      <c r="BT106" s="121">
        <f t="shared" si="109"/>
        <v>50.631331552635331</v>
      </c>
      <c r="BU106" s="121">
        <f t="shared" si="110"/>
        <v>4.7123064567010573</v>
      </c>
      <c r="BV106" s="121">
        <f t="shared" si="111"/>
        <v>25.287787687188022</v>
      </c>
      <c r="BW106" s="121">
        <f t="shared" si="112"/>
        <v>1.318461248582111</v>
      </c>
      <c r="BX106" s="122">
        <f t="shared" si="113"/>
        <v>2123.5613990474735</v>
      </c>
      <c r="BY106" s="125">
        <f t="shared" si="114"/>
        <v>0.21235613990474736</v>
      </c>
    </row>
    <row r="107" spans="1:77" x14ac:dyDescent="0.25">
      <c r="A107" s="184" t="s">
        <v>970</v>
      </c>
      <c r="B107" s="185" t="s">
        <v>969</v>
      </c>
      <c r="C107" s="107" t="s">
        <v>878</v>
      </c>
      <c r="D107" s="249">
        <v>47.139322999999997</v>
      </c>
      <c r="E107" s="249">
        <v>-120.389965</v>
      </c>
      <c r="F107" s="251" t="s">
        <v>781</v>
      </c>
      <c r="G107" s="243" t="s">
        <v>784</v>
      </c>
      <c r="H107" s="71">
        <v>55.831089999999996</v>
      </c>
      <c r="I107" s="65">
        <v>13.769185499999999</v>
      </c>
      <c r="J107" s="65">
        <v>11.432046499999998</v>
      </c>
      <c r="K107" s="65">
        <v>7.0622685000000001</v>
      </c>
      <c r="L107" s="65">
        <v>3.5142344999999997</v>
      </c>
      <c r="M107" s="65">
        <v>3.1629429999999998</v>
      </c>
      <c r="N107" s="65">
        <v>1.6043089999999998</v>
      </c>
      <c r="O107" s="66">
        <v>1.9226129999999999</v>
      </c>
      <c r="P107" s="66">
        <v>0.18066999999999997</v>
      </c>
      <c r="Q107" s="66">
        <v>0.29353799999999997</v>
      </c>
      <c r="R107" s="65">
        <v>0.97765363128511706</v>
      </c>
      <c r="S107" s="72">
        <v>98.772897999999998</v>
      </c>
      <c r="T107" s="71">
        <v>56.524705795308336</v>
      </c>
      <c r="U107" s="65">
        <v>13.940246544148172</v>
      </c>
      <c r="V107" s="65">
        <v>11.574072171092924</v>
      </c>
      <c r="W107" s="65">
        <v>7.1500063711808881</v>
      </c>
      <c r="X107" s="65">
        <v>3.557893482076429</v>
      </c>
      <c r="Y107" s="65">
        <v>3.2022377231454726</v>
      </c>
      <c r="Z107" s="65">
        <v>1.6242400825376206</v>
      </c>
      <c r="AA107" s="65">
        <v>1.9464985222970779</v>
      </c>
      <c r="AB107" s="65">
        <v>0.18291454807775304</v>
      </c>
      <c r="AC107" s="65">
        <v>0.29718476013531564</v>
      </c>
      <c r="AD107" s="72">
        <v>100</v>
      </c>
      <c r="AE107" s="64"/>
      <c r="AF107" s="139">
        <v>8.606309952300002</v>
      </c>
      <c r="AG107" s="134">
        <v>6.9013503999999992</v>
      </c>
      <c r="AH107" s="134">
        <v>30.346072119999999</v>
      </c>
      <c r="AI107" s="134">
        <v>308.7833</v>
      </c>
      <c r="AJ107" s="134">
        <v>716.27535</v>
      </c>
      <c r="AK107" s="134">
        <v>44.436699999999995</v>
      </c>
      <c r="AL107" s="134">
        <v>313.32034999999996</v>
      </c>
      <c r="AM107" s="134">
        <v>189.49147664999995</v>
      </c>
      <c r="AN107" s="134">
        <v>36.225349999999992</v>
      </c>
      <c r="AO107" s="135">
        <v>11.92625</v>
      </c>
      <c r="AP107" s="134">
        <v>22.573599999999995</v>
      </c>
      <c r="AQ107" s="134">
        <v>17.163649999999997</v>
      </c>
      <c r="AR107" s="134">
        <v>119.08994999999999</v>
      </c>
      <c r="AS107" s="134">
        <v>8.8101999999999983</v>
      </c>
      <c r="AT107" s="134">
        <v>25.998729679999997</v>
      </c>
      <c r="AU107" s="134">
        <v>52.069499999999991</v>
      </c>
      <c r="AV107" s="134">
        <v>5.4200999999999997</v>
      </c>
      <c r="AW107" s="134">
        <v>28.054599999999997</v>
      </c>
      <c r="AX107" s="134">
        <v>3.1769499999999997</v>
      </c>
      <c r="AY107" s="134">
        <f t="shared" si="88"/>
        <v>1948.6697888022998</v>
      </c>
      <c r="AZ107" s="136">
        <f t="shared" si="89"/>
        <v>0.19486697888022997</v>
      </c>
      <c r="BA107" s="136">
        <f t="shared" si="90"/>
        <v>98.967764978880226</v>
      </c>
      <c r="BB107" s="136">
        <f t="shared" si="91"/>
        <v>99.013514886108268</v>
      </c>
      <c r="BC107" s="136">
        <f t="shared" si="92"/>
        <v>99.99116851739339</v>
      </c>
      <c r="BD107" s="140">
        <f t="shared" si="93"/>
        <v>101.26012567889339</v>
      </c>
      <c r="BE107" s="124">
        <f t="shared" si="94"/>
        <v>10.951752964338837</v>
      </c>
      <c r="BF107" s="121">
        <f t="shared" si="95"/>
        <v>10.086834083360257</v>
      </c>
      <c r="BG107" s="121">
        <f t="shared" si="96"/>
        <v>46.5464843203737</v>
      </c>
      <c r="BH107" s="121">
        <f t="shared" si="97"/>
        <v>454.25853065446984</v>
      </c>
      <c r="BI107" s="121">
        <f t="shared" si="98"/>
        <v>799.72085458715594</v>
      </c>
      <c r="BJ107" s="121">
        <f t="shared" si="99"/>
        <v>48.59597927927927</v>
      </c>
      <c r="BK107" s="121">
        <f t="shared" si="100"/>
        <v>370.53474853914628</v>
      </c>
      <c r="BL107" s="121">
        <f t="shared" si="101"/>
        <v>255.96513651406485</v>
      </c>
      <c r="BM107" s="121">
        <f t="shared" si="102"/>
        <v>46.004422043192157</v>
      </c>
      <c r="BN107" s="121">
        <f t="shared" si="103"/>
        <v>17.061009864809591</v>
      </c>
      <c r="BO107" s="121">
        <f t="shared" si="104"/>
        <v>30.344202409638552</v>
      </c>
      <c r="BP107" s="121">
        <f t="shared" si="105"/>
        <v>21.485218627450976</v>
      </c>
      <c r="BQ107" s="121">
        <f t="shared" si="106"/>
        <v>148.23847684717757</v>
      </c>
      <c r="BR107" s="121">
        <f t="shared" si="107"/>
        <v>9.4905571600945979</v>
      </c>
      <c r="BS107" s="121">
        <f t="shared" si="108"/>
        <v>30.490627400250517</v>
      </c>
      <c r="BT107" s="121">
        <f t="shared" si="109"/>
        <v>64.006587201828296</v>
      </c>
      <c r="BU107" s="121">
        <f t="shared" si="110"/>
        <v>6.1675775683293255</v>
      </c>
      <c r="BV107" s="121">
        <f t="shared" si="111"/>
        <v>32.722586688851912</v>
      </c>
      <c r="BW107" s="121">
        <f t="shared" si="112"/>
        <v>3.4972743288661086</v>
      </c>
      <c r="BX107" s="122">
        <f t="shared" si="113"/>
        <v>2406.1688610826786</v>
      </c>
      <c r="BY107" s="125">
        <f t="shared" si="114"/>
        <v>0.24061688610826787</v>
      </c>
    </row>
    <row r="108" spans="1:77" x14ac:dyDescent="0.25">
      <c r="A108" s="184" t="s">
        <v>816</v>
      </c>
      <c r="B108" s="185" t="s">
        <v>971</v>
      </c>
      <c r="C108" s="107" t="s">
        <v>830</v>
      </c>
      <c r="D108" s="249">
        <v>47.127889000000003</v>
      </c>
      <c r="E108" s="249">
        <v>-120.40851600000001</v>
      </c>
      <c r="F108" s="253" t="s">
        <v>801</v>
      </c>
      <c r="G108" s="243" t="s">
        <v>782</v>
      </c>
      <c r="H108" s="71">
        <v>53.745772500000001</v>
      </c>
      <c r="I108" s="65">
        <v>14.063230999999998</v>
      </c>
      <c r="J108" s="65">
        <v>11.529486499999999</v>
      </c>
      <c r="K108" s="65">
        <v>8.8427814999999992</v>
      </c>
      <c r="L108" s="65">
        <v>4.8750449999999992</v>
      </c>
      <c r="M108" s="65">
        <v>2.7913514999999998</v>
      </c>
      <c r="N108" s="65">
        <v>1.1243154999999998</v>
      </c>
      <c r="O108" s="66">
        <v>1.8075119999999998</v>
      </c>
      <c r="P108" s="66">
        <v>0.19954899999999998</v>
      </c>
      <c r="Q108" s="66">
        <v>0.31566499999999997</v>
      </c>
      <c r="R108" s="65">
        <v>0.54188635032198018</v>
      </c>
      <c r="S108" s="72">
        <v>99.29470950000001</v>
      </c>
      <c r="T108" s="71">
        <v>54.127528818642645</v>
      </c>
      <c r="U108" s="65">
        <v>14.163122155063052</v>
      </c>
      <c r="V108" s="65">
        <v>11.611380463326697</v>
      </c>
      <c r="W108" s="65">
        <v>8.9055917928839889</v>
      </c>
      <c r="X108" s="65">
        <v>4.9096724533949105</v>
      </c>
      <c r="Y108" s="65">
        <v>2.8111784747202462</v>
      </c>
      <c r="Z108" s="65">
        <v>1.132301515016769</v>
      </c>
      <c r="AA108" s="65">
        <v>1.8203507609838969</v>
      </c>
      <c r="AB108" s="65">
        <v>0.20096639690556722</v>
      </c>
      <c r="AC108" s="65">
        <v>0.31790716906221467</v>
      </c>
      <c r="AD108" s="72">
        <v>100</v>
      </c>
      <c r="AE108" s="64"/>
      <c r="AF108" s="139">
        <v>15.719305373700001</v>
      </c>
      <c r="AG108" s="134">
        <v>42.696908799999996</v>
      </c>
      <c r="AH108" s="134">
        <v>35.839757589999998</v>
      </c>
      <c r="AI108" s="134">
        <v>312.63014999999996</v>
      </c>
      <c r="AJ108" s="134">
        <v>504.04899999999998</v>
      </c>
      <c r="AK108" s="134">
        <v>27.049749999999996</v>
      </c>
      <c r="AL108" s="134">
        <v>317.19764999999995</v>
      </c>
      <c r="AM108" s="134">
        <v>158.09376099999997</v>
      </c>
      <c r="AN108" s="134">
        <v>33.606649999999995</v>
      </c>
      <c r="AO108" s="135">
        <v>10.424049999999999</v>
      </c>
      <c r="AP108" s="134">
        <v>20.584199999999999</v>
      </c>
      <c r="AQ108" s="134">
        <v>34.428799999999995</v>
      </c>
      <c r="AR108" s="134">
        <v>114.52244999999999</v>
      </c>
      <c r="AS108" s="134">
        <v>5.2069499999999991</v>
      </c>
      <c r="AT108" s="134">
        <v>18.452082879999995</v>
      </c>
      <c r="AU108" s="134">
        <v>41.777399999999993</v>
      </c>
      <c r="AV108" s="134">
        <v>2.9434999999999998</v>
      </c>
      <c r="AW108" s="134">
        <v>21.873249999999999</v>
      </c>
      <c r="AX108" s="134">
        <v>0.22329999999999997</v>
      </c>
      <c r="AY108" s="134">
        <f t="shared" si="88"/>
        <v>1717.3189156436999</v>
      </c>
      <c r="AZ108" s="136">
        <f t="shared" si="89"/>
        <v>0.17173189156436999</v>
      </c>
      <c r="BA108" s="136">
        <f t="shared" si="90"/>
        <v>99.466441391564373</v>
      </c>
      <c r="BB108" s="136">
        <f t="shared" si="91"/>
        <v>99.510404221431699</v>
      </c>
      <c r="BC108" s="136">
        <f t="shared" si="92"/>
        <v>100.05229057175367</v>
      </c>
      <c r="BD108" s="140">
        <f t="shared" si="93"/>
        <v>101.33206357325368</v>
      </c>
      <c r="BE108" s="124">
        <f t="shared" si="94"/>
        <v>20.003224399065356</v>
      </c>
      <c r="BF108" s="121">
        <f t="shared" si="95"/>
        <v>62.404690383198705</v>
      </c>
      <c r="BG108" s="121">
        <f t="shared" si="96"/>
        <v>54.973003033544799</v>
      </c>
      <c r="BH108" s="121">
        <f t="shared" si="97"/>
        <v>459.91772410388285</v>
      </c>
      <c r="BI108" s="121">
        <f t="shared" si="98"/>
        <v>562.7703047910295</v>
      </c>
      <c r="BJ108" s="121">
        <f t="shared" si="99"/>
        <v>29.581609131859128</v>
      </c>
      <c r="BK108" s="121">
        <f t="shared" si="100"/>
        <v>375.12006953891802</v>
      </c>
      <c r="BL108" s="121">
        <f t="shared" si="101"/>
        <v>213.55309395329968</v>
      </c>
      <c r="BM108" s="121">
        <f t="shared" si="102"/>
        <v>42.678801172599954</v>
      </c>
      <c r="BN108" s="121">
        <f t="shared" si="103"/>
        <v>14.912048622263361</v>
      </c>
      <c r="BO108" s="121">
        <f t="shared" si="104"/>
        <v>27.66998313253012</v>
      </c>
      <c r="BP108" s="121">
        <f t="shared" si="105"/>
        <v>43.097493544833661</v>
      </c>
      <c r="BQ108" s="121">
        <f t="shared" si="106"/>
        <v>142.55303283616337</v>
      </c>
      <c r="BR108" s="121">
        <f t="shared" si="107"/>
        <v>5.6090504874752636</v>
      </c>
      <c r="BS108" s="121">
        <f t="shared" si="108"/>
        <v>21.640118220292269</v>
      </c>
      <c r="BT108" s="121">
        <f t="shared" si="109"/>
        <v>51.354992772461067</v>
      </c>
      <c r="BU108" s="121">
        <f t="shared" si="110"/>
        <v>3.3494335108904574</v>
      </c>
      <c r="BV108" s="121">
        <f t="shared" si="111"/>
        <v>25.512725873544092</v>
      </c>
      <c r="BW108" s="121">
        <f t="shared" si="112"/>
        <v>0.24581480905768174</v>
      </c>
      <c r="BX108" s="122">
        <f t="shared" si="113"/>
        <v>2156.9472143169096</v>
      </c>
      <c r="BY108" s="125">
        <f t="shared" si="114"/>
        <v>0.21569472143169097</v>
      </c>
    </row>
    <row r="109" spans="1:77" x14ac:dyDescent="0.25">
      <c r="A109" s="184" t="s">
        <v>876</v>
      </c>
      <c r="B109" s="185" t="s">
        <v>972</v>
      </c>
      <c r="C109" s="107" t="s">
        <v>882</v>
      </c>
      <c r="D109" s="249">
        <v>47.138044000000001</v>
      </c>
      <c r="E109" s="249">
        <v>-120.41039600000001</v>
      </c>
      <c r="F109" s="253" t="s">
        <v>801</v>
      </c>
      <c r="G109" s="243" t="s">
        <v>784</v>
      </c>
      <c r="H109" s="71">
        <v>53.871327999999998</v>
      </c>
      <c r="I109" s="65">
        <v>14.082820499999999</v>
      </c>
      <c r="J109" s="65">
        <v>11.5516135</v>
      </c>
      <c r="K109" s="65">
        <v>8.8241054999999982</v>
      </c>
      <c r="L109" s="65">
        <v>5.0078069999999997</v>
      </c>
      <c r="M109" s="65">
        <v>2.8724499999999997</v>
      </c>
      <c r="N109" s="65">
        <v>1.2423599999999999</v>
      </c>
      <c r="O109" s="66">
        <v>1.8387739999999999</v>
      </c>
      <c r="P109" s="66">
        <v>0.20208649999999997</v>
      </c>
      <c r="Q109" s="66">
        <v>0.31475149999999996</v>
      </c>
      <c r="R109" s="65">
        <v>0.13315579227717891</v>
      </c>
      <c r="S109" s="72">
        <v>99.808096500000005</v>
      </c>
      <c r="T109" s="71">
        <v>53.974907737069202</v>
      </c>
      <c r="U109" s="65">
        <v>14.109897887893291</v>
      </c>
      <c r="V109" s="65">
        <v>11.573824073480852</v>
      </c>
      <c r="W109" s="65">
        <v>8.8410718262721275</v>
      </c>
      <c r="X109" s="65">
        <v>5.0174356345930304</v>
      </c>
      <c r="Y109" s="65">
        <v>2.8779729307832254</v>
      </c>
      <c r="Z109" s="65">
        <v>1.2447487163528861</v>
      </c>
      <c r="AA109" s="65">
        <v>1.8423094563275233</v>
      </c>
      <c r="AB109" s="65">
        <v>0.20247505672047356</v>
      </c>
      <c r="AC109" s="65">
        <v>0.31535668050737742</v>
      </c>
      <c r="AD109" s="72">
        <v>100</v>
      </c>
      <c r="AE109" s="64"/>
      <c r="AF109" s="139">
        <v>14.557262223599999</v>
      </c>
      <c r="AG109" s="134">
        <v>42.135654399999993</v>
      </c>
      <c r="AH109" s="134">
        <v>38.410301930000003</v>
      </c>
      <c r="AI109" s="134">
        <v>316.77134999999993</v>
      </c>
      <c r="AJ109" s="134">
        <v>497.88794999999993</v>
      </c>
      <c r="AK109" s="134">
        <v>28.298199999999998</v>
      </c>
      <c r="AL109" s="134">
        <v>311.88919999999996</v>
      </c>
      <c r="AM109" s="134">
        <v>159.70417014999995</v>
      </c>
      <c r="AN109" s="134">
        <v>34.956599999999995</v>
      </c>
      <c r="AO109" s="135">
        <v>10.758999999999999</v>
      </c>
      <c r="AP109" s="134">
        <v>20.046249999999997</v>
      </c>
      <c r="AQ109" s="134">
        <v>31.170649999999998</v>
      </c>
      <c r="AR109" s="134">
        <v>116.99904999999998</v>
      </c>
      <c r="AS109" s="134">
        <v>5.1663499999999996</v>
      </c>
      <c r="AT109" s="134">
        <v>19.887008679999997</v>
      </c>
      <c r="AU109" s="134">
        <v>39.412449999999993</v>
      </c>
      <c r="AV109" s="134">
        <v>2.50705</v>
      </c>
      <c r="AW109" s="134">
        <v>23.253649999999997</v>
      </c>
      <c r="AX109" s="134">
        <v>2.0299999999999998</v>
      </c>
      <c r="AY109" s="134">
        <f t="shared" si="88"/>
        <v>1715.8421473835997</v>
      </c>
      <c r="AZ109" s="136">
        <f t="shared" si="89"/>
        <v>0.17158421473835997</v>
      </c>
      <c r="BA109" s="136">
        <f t="shared" si="90"/>
        <v>99.979680714738365</v>
      </c>
      <c r="BB109" s="136">
        <f t="shared" si="91"/>
        <v>100.02383412238763</v>
      </c>
      <c r="BC109" s="136">
        <f t="shared" si="92"/>
        <v>100.15698991466481</v>
      </c>
      <c r="BD109" s="140">
        <f t="shared" si="93"/>
        <v>101.4392190131648</v>
      </c>
      <c r="BE109" s="124">
        <f t="shared" si="94"/>
        <v>18.524494306338884</v>
      </c>
      <c r="BF109" s="121">
        <f t="shared" si="95"/>
        <v>61.58437556316639</v>
      </c>
      <c r="BG109" s="121">
        <f t="shared" si="96"/>
        <v>58.91584615813418</v>
      </c>
      <c r="BH109" s="121">
        <f t="shared" si="97"/>
        <v>466.0099429095834</v>
      </c>
      <c r="BI109" s="121">
        <f t="shared" si="98"/>
        <v>555.89149740061157</v>
      </c>
      <c r="BJ109" s="121">
        <f t="shared" si="99"/>
        <v>30.946914168714166</v>
      </c>
      <c r="BK109" s="121">
        <f t="shared" si="100"/>
        <v>368.84226094498968</v>
      </c>
      <c r="BL109" s="121">
        <f t="shared" si="101"/>
        <v>215.72843505681863</v>
      </c>
      <c r="BM109" s="121">
        <f t="shared" si="102"/>
        <v>44.393171621393613</v>
      </c>
      <c r="BN109" s="121">
        <f t="shared" si="103"/>
        <v>15.391208899317586</v>
      </c>
      <c r="BO109" s="121">
        <f t="shared" si="104"/>
        <v>26.946852409638552</v>
      </c>
      <c r="BP109" s="121">
        <f t="shared" si="105"/>
        <v>39.018986638025993</v>
      </c>
      <c r="BQ109" s="121">
        <f t="shared" si="106"/>
        <v>145.63580692213552</v>
      </c>
      <c r="BR109" s="121">
        <f t="shared" si="107"/>
        <v>5.565315201023215</v>
      </c>
      <c r="BS109" s="121">
        <f t="shared" si="108"/>
        <v>23.322961515073064</v>
      </c>
      <c r="BT109" s="121">
        <f t="shared" si="109"/>
        <v>48.447870975574908</v>
      </c>
      <c r="BU109" s="121">
        <f t="shared" si="110"/>
        <v>2.8527933696204935</v>
      </c>
      <c r="BV109" s="121">
        <f t="shared" si="111"/>
        <v>27.122809733777036</v>
      </c>
      <c r="BW109" s="121">
        <f t="shared" si="112"/>
        <v>2.2346800823425612</v>
      </c>
      <c r="BX109" s="122">
        <f t="shared" si="113"/>
        <v>2157.3762238762797</v>
      </c>
      <c r="BY109" s="125">
        <f t="shared" si="114"/>
        <v>0.21573762238762798</v>
      </c>
    </row>
    <row r="110" spans="1:77" x14ac:dyDescent="0.25">
      <c r="A110" s="184" t="s">
        <v>974</v>
      </c>
      <c r="B110" s="185" t="s">
        <v>973</v>
      </c>
      <c r="C110" s="107" t="s">
        <v>845</v>
      </c>
      <c r="D110" s="249">
        <v>47.138354</v>
      </c>
      <c r="E110" s="249">
        <v>-120.41589999999999</v>
      </c>
      <c r="F110" s="253" t="s">
        <v>801</v>
      </c>
      <c r="G110" s="243" t="s">
        <v>784</v>
      </c>
      <c r="H110" s="71">
        <v>53.769370000000002</v>
      </c>
      <c r="I110" s="65">
        <v>13.965674000000002</v>
      </c>
      <c r="J110" s="65">
        <v>11.561773000000001</v>
      </c>
      <c r="K110" s="65">
        <v>8.7392269999999996</v>
      </c>
      <c r="L110" s="65">
        <v>4.9917230000000004</v>
      </c>
      <c r="M110" s="65">
        <v>2.8317369999999999</v>
      </c>
      <c r="N110" s="65">
        <v>1.2650250000000001</v>
      </c>
      <c r="O110" s="66">
        <v>1.8458759999999999</v>
      </c>
      <c r="P110" s="66">
        <v>0.203818</v>
      </c>
      <c r="Q110" s="66">
        <v>0.338148</v>
      </c>
      <c r="R110" s="65">
        <v>0.23609266637152493</v>
      </c>
      <c r="S110" s="72">
        <v>99.512371000000002</v>
      </c>
      <c r="T110" s="71">
        <v>54.032849845372489</v>
      </c>
      <c r="U110" s="65">
        <v>14.034108382363838</v>
      </c>
      <c r="V110" s="65">
        <v>11.618427823411022</v>
      </c>
      <c r="W110" s="65">
        <v>8.7820508266253654</v>
      </c>
      <c r="X110" s="65">
        <v>5.0161833647798426</v>
      </c>
      <c r="Y110" s="65">
        <v>2.8456130343834336</v>
      </c>
      <c r="Z110" s="65">
        <v>1.2712238561776406</v>
      </c>
      <c r="AA110" s="65">
        <v>1.8549211333734574</v>
      </c>
      <c r="AB110" s="65">
        <v>0.20481674584961904</v>
      </c>
      <c r="AC110" s="65">
        <v>0.33980498766329259</v>
      </c>
      <c r="AD110" s="72">
        <v>100</v>
      </c>
      <c r="AE110" s="64"/>
      <c r="AF110" s="139">
        <v>15.352915864</v>
      </c>
      <c r="AG110" s="134">
        <v>41.183436800000003</v>
      </c>
      <c r="AH110" s="134">
        <v>37.281689639999996</v>
      </c>
      <c r="AI110" s="134">
        <v>307.14100000000002</v>
      </c>
      <c r="AJ110" s="134">
        <v>503.08100000000002</v>
      </c>
      <c r="AK110" s="134">
        <v>28.552700000000002</v>
      </c>
      <c r="AL110" s="134">
        <v>310.12049999999999</v>
      </c>
      <c r="AM110" s="134">
        <v>162.14334970000002</v>
      </c>
      <c r="AN110" s="134">
        <v>33.966300000000004</v>
      </c>
      <c r="AO110" s="135">
        <v>10.4838</v>
      </c>
      <c r="AP110" s="134">
        <v>20.775700000000001</v>
      </c>
      <c r="AQ110" s="134">
        <v>31.986700000000003</v>
      </c>
      <c r="AR110" s="134">
        <v>118.63459999999999</v>
      </c>
      <c r="AS110" s="134">
        <v>6.4236000000000004</v>
      </c>
      <c r="AT110" s="134">
        <v>20.7303712</v>
      </c>
      <c r="AU110" s="134">
        <v>42.0867</v>
      </c>
      <c r="AV110" s="134">
        <v>2.8583000000000003</v>
      </c>
      <c r="AW110" s="134">
        <v>24.078399999999998</v>
      </c>
      <c r="AX110" s="134">
        <v>1.3635000000000002</v>
      </c>
      <c r="AY110" s="134">
        <f t="shared" si="88"/>
        <v>1718.2445632040003</v>
      </c>
      <c r="AZ110" s="136">
        <f t="shared" si="89"/>
        <v>0.17182445632040003</v>
      </c>
      <c r="BA110" s="136">
        <f t="shared" si="90"/>
        <v>99.684195456320396</v>
      </c>
      <c r="BB110" s="136">
        <f t="shared" si="91"/>
        <v>99.728073326843571</v>
      </c>
      <c r="BC110" s="136">
        <f t="shared" si="92"/>
        <v>99.96416599321509</v>
      </c>
      <c r="BD110" s="140">
        <f t="shared" si="93"/>
        <v>101.24752279621509</v>
      </c>
      <c r="BE110" s="124">
        <f t="shared" si="94"/>
        <v>19.536984230956225</v>
      </c>
      <c r="BF110" s="121">
        <f t="shared" si="95"/>
        <v>60.192639107869844</v>
      </c>
      <c r="BG110" s="121">
        <f t="shared" si="96"/>
        <v>57.184718187023755</v>
      </c>
      <c r="BH110" s="121">
        <f t="shared" si="97"/>
        <v>451.84250367084144</v>
      </c>
      <c r="BI110" s="121">
        <f t="shared" si="98"/>
        <v>561.68953356633176</v>
      </c>
      <c r="BJ110" s="121">
        <f t="shared" si="99"/>
        <v>31.225235392535392</v>
      </c>
      <c r="BK110" s="121">
        <f t="shared" si="100"/>
        <v>366.75058445560376</v>
      </c>
      <c r="BL110" s="121">
        <f t="shared" si="101"/>
        <v>219.02327943470735</v>
      </c>
      <c r="BM110" s="121">
        <f t="shared" si="102"/>
        <v>43.135539075417583</v>
      </c>
      <c r="BN110" s="121">
        <f t="shared" si="103"/>
        <v>14.997523548532925</v>
      </c>
      <c r="BO110" s="121">
        <f t="shared" si="104"/>
        <v>27.927403958691912</v>
      </c>
      <c r="BP110" s="121">
        <f t="shared" si="105"/>
        <v>40.040506691215818</v>
      </c>
      <c r="BQ110" s="121">
        <f t="shared" si="106"/>
        <v>147.67167511090713</v>
      </c>
      <c r="BR110" s="121">
        <f t="shared" si="107"/>
        <v>6.9196548289010096</v>
      </c>
      <c r="BS110" s="121">
        <f t="shared" si="108"/>
        <v>24.312034930472969</v>
      </c>
      <c r="BT110" s="121">
        <f t="shared" si="109"/>
        <v>51.735200714183684</v>
      </c>
      <c r="BU110" s="121">
        <f t="shared" si="110"/>
        <v>3.2524837112886686</v>
      </c>
      <c r="BV110" s="121">
        <f t="shared" si="111"/>
        <v>28.084789351081533</v>
      </c>
      <c r="BW110" s="121">
        <f t="shared" si="112"/>
        <v>1.5009784691005335</v>
      </c>
      <c r="BX110" s="122">
        <f t="shared" si="113"/>
        <v>2157.0232684356629</v>
      </c>
      <c r="BY110" s="125">
        <f t="shared" si="114"/>
        <v>0.2157023268435663</v>
      </c>
    </row>
    <row r="111" spans="1:77" x14ac:dyDescent="0.25">
      <c r="A111" s="184" t="s">
        <v>976</v>
      </c>
      <c r="B111" s="185" t="s">
        <v>975</v>
      </c>
      <c r="C111" s="107" t="s">
        <v>845</v>
      </c>
      <c r="D111" s="249">
        <v>47.135215000000002</v>
      </c>
      <c r="E111" s="249">
        <v>-120.41513500000001</v>
      </c>
      <c r="F111" s="253" t="s">
        <v>801</v>
      </c>
      <c r="G111" s="243" t="s">
        <v>776</v>
      </c>
      <c r="H111" s="71">
        <v>53.954050499999994</v>
      </c>
      <c r="I111" s="65">
        <v>14.163005499999999</v>
      </c>
      <c r="J111" s="65">
        <v>11.167740499999999</v>
      </c>
      <c r="K111" s="65">
        <v>8.909162499999999</v>
      </c>
      <c r="L111" s="65">
        <v>4.9823304999999989</v>
      </c>
      <c r="M111" s="65">
        <v>2.859864</v>
      </c>
      <c r="N111" s="65">
        <v>1.182069</v>
      </c>
      <c r="O111" s="66">
        <v>1.8294359999999998</v>
      </c>
      <c r="P111" s="66">
        <v>0.20797349999999998</v>
      </c>
      <c r="Q111" s="66">
        <v>0.31637549999999992</v>
      </c>
      <c r="R111" s="65">
        <v>0.31811674884665125</v>
      </c>
      <c r="S111" s="72">
        <v>99.572007499999984</v>
      </c>
      <c r="T111" s="71">
        <v>54.185962354931938</v>
      </c>
      <c r="U111" s="65">
        <v>14.223882650954888</v>
      </c>
      <c r="V111" s="65">
        <v>11.215743039026306</v>
      </c>
      <c r="W111" s="65">
        <v>8.947456944663891</v>
      </c>
      <c r="X111" s="65">
        <v>5.0037461582764609</v>
      </c>
      <c r="Y111" s="65">
        <v>2.8721566149000264</v>
      </c>
      <c r="Z111" s="65">
        <v>1.1871499125896405</v>
      </c>
      <c r="AA111" s="65">
        <v>1.8372995040799998</v>
      </c>
      <c r="AB111" s="65">
        <v>0.20886743696515309</v>
      </c>
      <c r="AC111" s="65">
        <v>0.31773538361170434</v>
      </c>
      <c r="AD111" s="72">
        <v>100</v>
      </c>
      <c r="AE111" s="64"/>
      <c r="AF111" s="139">
        <v>16.9024422906</v>
      </c>
      <c r="AG111" s="134">
        <v>43.7986304</v>
      </c>
      <c r="AH111" s="134">
        <v>37.614115629999993</v>
      </c>
      <c r="AI111" s="134">
        <v>315.49244999999996</v>
      </c>
      <c r="AJ111" s="134">
        <v>503.96779999999995</v>
      </c>
      <c r="AK111" s="134">
        <v>28.389549999999996</v>
      </c>
      <c r="AL111" s="134">
        <v>315.40109999999999</v>
      </c>
      <c r="AM111" s="134">
        <v>159.68311904999999</v>
      </c>
      <c r="AN111" s="134">
        <v>33.870549999999994</v>
      </c>
      <c r="AO111" s="135">
        <v>10.525549999999999</v>
      </c>
      <c r="AP111" s="134">
        <v>21.040949999999999</v>
      </c>
      <c r="AQ111" s="134">
        <v>33.829949999999997</v>
      </c>
      <c r="AR111" s="134">
        <v>118.51139999999999</v>
      </c>
      <c r="AS111" s="134">
        <v>5.2170999999999994</v>
      </c>
      <c r="AT111" s="134">
        <v>21.003062079999996</v>
      </c>
      <c r="AU111" s="134">
        <v>40.508649999999996</v>
      </c>
      <c r="AV111" s="134">
        <v>3.4103999999999997</v>
      </c>
      <c r="AW111" s="134">
        <v>21.538299999999996</v>
      </c>
      <c r="AX111" s="134">
        <v>1.2890499999999998</v>
      </c>
      <c r="AY111" s="134">
        <f t="shared" si="88"/>
        <v>1731.9941694506003</v>
      </c>
      <c r="AZ111" s="136">
        <f t="shared" si="89"/>
        <v>0.17319941694506003</v>
      </c>
      <c r="BA111" s="136">
        <f t="shared" si="90"/>
        <v>99.745206916945037</v>
      </c>
      <c r="BB111" s="136">
        <f t="shared" si="91"/>
        <v>99.789653410972875</v>
      </c>
      <c r="BC111" s="136">
        <f t="shared" si="92"/>
        <v>100.10777015981952</v>
      </c>
      <c r="BD111" s="140">
        <f t="shared" si="93"/>
        <v>101.34738935531952</v>
      </c>
      <c r="BE111" s="124">
        <f t="shared" si="94"/>
        <v>21.508796857958203</v>
      </c>
      <c r="BF111" s="121">
        <f t="shared" si="95"/>
        <v>64.01493799289176</v>
      </c>
      <c r="BG111" s="121">
        <f t="shared" si="96"/>
        <v>57.694611562022409</v>
      </c>
      <c r="BH111" s="121">
        <f t="shared" si="97"/>
        <v>464.12852239605826</v>
      </c>
      <c r="BI111" s="121">
        <f t="shared" si="98"/>
        <v>562.67964505606517</v>
      </c>
      <c r="BJ111" s="121">
        <f t="shared" si="99"/>
        <v>31.046814537264531</v>
      </c>
      <c r="BK111" s="121">
        <f t="shared" si="100"/>
        <v>372.9954574526364</v>
      </c>
      <c r="BL111" s="121">
        <f t="shared" si="101"/>
        <v>215.69999922540012</v>
      </c>
      <c r="BM111" s="121">
        <f t="shared" si="102"/>
        <v>43.013941260334057</v>
      </c>
      <c r="BN111" s="121">
        <f t="shared" si="103"/>
        <v>15.057248706219186</v>
      </c>
      <c r="BO111" s="121">
        <f t="shared" si="104"/>
        <v>28.28396204819277</v>
      </c>
      <c r="BP111" s="121">
        <f t="shared" si="105"/>
        <v>42.347861434236613</v>
      </c>
      <c r="BQ111" s="121">
        <f t="shared" si="106"/>
        <v>147.51832060578246</v>
      </c>
      <c r="BR111" s="121">
        <f t="shared" si="107"/>
        <v>5.6199843090882764</v>
      </c>
      <c r="BS111" s="121">
        <f t="shared" si="108"/>
        <v>24.631839633235902</v>
      </c>
      <c r="BT111" s="121">
        <f t="shared" si="109"/>
        <v>49.795378074560766</v>
      </c>
      <c r="BU111" s="121">
        <f t="shared" si="110"/>
        <v>3.8807229643420471</v>
      </c>
      <c r="BV111" s="121">
        <f t="shared" si="111"/>
        <v>25.122043760399333</v>
      </c>
      <c r="BW111" s="121">
        <f t="shared" si="112"/>
        <v>1.4190218522875264</v>
      </c>
      <c r="BX111" s="122">
        <f t="shared" si="113"/>
        <v>2176.4591097289754</v>
      </c>
      <c r="BY111" s="125">
        <f t="shared" si="114"/>
        <v>0.21764591097289754</v>
      </c>
    </row>
    <row r="112" spans="1:77" x14ac:dyDescent="0.25">
      <c r="A112" s="184" t="s">
        <v>977</v>
      </c>
      <c r="B112" s="185" t="s">
        <v>978</v>
      </c>
      <c r="C112" s="107" t="s">
        <v>882</v>
      </c>
      <c r="D112" s="249">
        <v>47.139116000000001</v>
      </c>
      <c r="E112" s="249">
        <v>-120.406825</v>
      </c>
      <c r="F112" s="253" t="s">
        <v>625</v>
      </c>
      <c r="G112" s="243" t="s">
        <v>776</v>
      </c>
      <c r="H112" s="71">
        <v>53.942073499999992</v>
      </c>
      <c r="I112" s="65">
        <v>13.821051999999998</v>
      </c>
      <c r="J112" s="65">
        <v>12.104483999999998</v>
      </c>
      <c r="K112" s="65">
        <v>8.5881179999999997</v>
      </c>
      <c r="L112" s="65">
        <v>4.8038934999999992</v>
      </c>
      <c r="M112" s="65">
        <v>2.8574279999999996</v>
      </c>
      <c r="N112" s="65">
        <v>1.2069364999999999</v>
      </c>
      <c r="O112" s="66">
        <v>1.9439279999999999</v>
      </c>
      <c r="P112" s="66">
        <v>0.211729</v>
      </c>
      <c r="Q112" s="66">
        <v>0.29150799999999999</v>
      </c>
      <c r="R112" s="65">
        <v>0.12406947890789984</v>
      </c>
      <c r="S112" s="72">
        <v>99.771150499999976</v>
      </c>
      <c r="T112" s="71">
        <v>54.06580281942324</v>
      </c>
      <c r="U112" s="65">
        <v>13.852753958169503</v>
      </c>
      <c r="V112" s="65">
        <v>12.132248590237516</v>
      </c>
      <c r="W112" s="65">
        <v>8.6078169460419343</v>
      </c>
      <c r="X112" s="65">
        <v>4.8149124029596111</v>
      </c>
      <c r="Y112" s="65">
        <v>2.8639822089653064</v>
      </c>
      <c r="Z112" s="65">
        <v>1.2097049036234178</v>
      </c>
      <c r="AA112" s="65">
        <v>1.9483868736183414</v>
      </c>
      <c r="AB112" s="65">
        <v>0.21221465217041877</v>
      </c>
      <c r="AC112" s="65">
        <v>0.29217664479072042</v>
      </c>
      <c r="AD112" s="72">
        <v>100</v>
      </c>
      <c r="AE112" s="64"/>
      <c r="AF112" s="139">
        <v>12.331549175600001</v>
      </c>
      <c r="AG112" s="134">
        <v>20.049254399999995</v>
      </c>
      <c r="AH112" s="134">
        <v>38.000834689999991</v>
      </c>
      <c r="AI112" s="134">
        <v>343.30345</v>
      </c>
      <c r="AJ112" s="134">
        <v>472.03589999999997</v>
      </c>
      <c r="AK112" s="134">
        <v>29.029</v>
      </c>
      <c r="AL112" s="134">
        <v>317.93859999999995</v>
      </c>
      <c r="AM112" s="134">
        <v>160.01993664999998</v>
      </c>
      <c r="AN112" s="134">
        <v>33.403649999999992</v>
      </c>
      <c r="AO112" s="135">
        <v>11.083799999999998</v>
      </c>
      <c r="AP112" s="134">
        <v>21.639799999999997</v>
      </c>
      <c r="AQ112" s="134">
        <v>25.293800000000001</v>
      </c>
      <c r="AR112" s="134">
        <v>117.09039999999999</v>
      </c>
      <c r="AS112" s="134">
        <v>5.81595</v>
      </c>
      <c r="AT112" s="134">
        <v>18.919762399999996</v>
      </c>
      <c r="AU112" s="134">
        <v>38.417749999999998</v>
      </c>
      <c r="AV112" s="134">
        <v>2.85215</v>
      </c>
      <c r="AW112" s="134">
        <v>22.441649999999996</v>
      </c>
      <c r="AX112" s="134">
        <v>1.39055</v>
      </c>
      <c r="AY112" s="134">
        <f t="shared" si="88"/>
        <v>1691.0577873155999</v>
      </c>
      <c r="AZ112" s="136">
        <f t="shared" si="89"/>
        <v>0.16910577873155999</v>
      </c>
      <c r="BA112" s="136">
        <f t="shared" si="90"/>
        <v>99.940256278731539</v>
      </c>
      <c r="BB112" s="136">
        <f t="shared" si="91"/>
        <v>99.984216404258333</v>
      </c>
      <c r="BC112" s="136">
        <f t="shared" si="92"/>
        <v>100.10828588316623</v>
      </c>
      <c r="BD112" s="140">
        <f t="shared" si="93"/>
        <v>101.45188360716624</v>
      </c>
      <c r="BE112" s="124">
        <f t="shared" si="94"/>
        <v>15.692216639568661</v>
      </c>
      <c r="BF112" s="121">
        <f t="shared" si="95"/>
        <v>29.303468293376408</v>
      </c>
      <c r="BG112" s="121">
        <f t="shared" si="96"/>
        <v>58.287782651562402</v>
      </c>
      <c r="BH112" s="121">
        <f t="shared" si="97"/>
        <v>505.04195261081236</v>
      </c>
      <c r="BI112" s="121">
        <f t="shared" si="98"/>
        <v>527.02770428134556</v>
      </c>
      <c r="BJ112" s="121">
        <f t="shared" si="99"/>
        <v>31.746117117117116</v>
      </c>
      <c r="BK112" s="121">
        <f t="shared" si="100"/>
        <v>375.99632198128279</v>
      </c>
      <c r="BL112" s="121">
        <f t="shared" si="101"/>
        <v>216.15497252809689</v>
      </c>
      <c r="BM112" s="121">
        <f t="shared" si="102"/>
        <v>42.421001105112182</v>
      </c>
      <c r="BN112" s="121">
        <f t="shared" si="103"/>
        <v>15.855849167976229</v>
      </c>
      <c r="BO112" s="121">
        <f t="shared" si="104"/>
        <v>29.088956626506022</v>
      </c>
      <c r="BP112" s="121">
        <f t="shared" si="105"/>
        <v>31.662427450980392</v>
      </c>
      <c r="BQ112" s="121">
        <f t="shared" si="106"/>
        <v>145.7495158023558</v>
      </c>
      <c r="BR112" s="121">
        <f t="shared" si="107"/>
        <v>6.2650797842559971</v>
      </c>
      <c r="BS112" s="121">
        <f t="shared" si="108"/>
        <v>22.188600479331939</v>
      </c>
      <c r="BT112" s="121">
        <f t="shared" si="109"/>
        <v>47.225133052421079</v>
      </c>
      <c r="BU112" s="121">
        <f t="shared" si="110"/>
        <v>3.2454855743455817</v>
      </c>
      <c r="BV112" s="121">
        <f t="shared" si="111"/>
        <v>26.175701580698831</v>
      </c>
      <c r="BW112" s="121">
        <f t="shared" si="112"/>
        <v>1.5307558564046546</v>
      </c>
      <c r="BX112" s="122">
        <f t="shared" si="113"/>
        <v>2130.6590425835502</v>
      </c>
      <c r="BY112" s="125">
        <f t="shared" si="114"/>
        <v>0.21306590425835503</v>
      </c>
    </row>
    <row r="113" spans="1:77" x14ac:dyDescent="0.25">
      <c r="A113" s="184" t="s">
        <v>980</v>
      </c>
      <c r="B113" s="185" t="s">
        <v>979</v>
      </c>
      <c r="C113" s="107" t="s">
        <v>882</v>
      </c>
      <c r="D113" s="249">
        <v>47.139713</v>
      </c>
      <c r="E113" s="249">
        <v>-120.40734</v>
      </c>
      <c r="F113" s="253" t="s">
        <v>801</v>
      </c>
      <c r="G113" s="243" t="s">
        <v>776</v>
      </c>
      <c r="H113" s="71">
        <v>53.964300000000001</v>
      </c>
      <c r="I113" s="65">
        <v>14.107377000000001</v>
      </c>
      <c r="J113" s="65">
        <v>11.231402000000001</v>
      </c>
      <c r="K113" s="65">
        <v>8.7614470000000004</v>
      </c>
      <c r="L113" s="65">
        <v>4.630547</v>
      </c>
      <c r="M113" s="65">
        <v>2.9099110000000001</v>
      </c>
      <c r="N113" s="65">
        <v>1.233109</v>
      </c>
      <c r="O113" s="66">
        <v>1.8694090000000001</v>
      </c>
      <c r="P113" s="66">
        <v>0.205232</v>
      </c>
      <c r="Q113" s="66">
        <v>0.346632</v>
      </c>
      <c r="R113" s="65">
        <v>0.24178637462709951</v>
      </c>
      <c r="S113" s="72">
        <v>99.259365999999986</v>
      </c>
      <c r="T113" s="71">
        <v>54.366960191948046</v>
      </c>
      <c r="U113" s="65">
        <v>14.212640648943903</v>
      </c>
      <c r="V113" s="65">
        <v>11.315206264766998</v>
      </c>
      <c r="W113" s="65">
        <v>8.8268214407091836</v>
      </c>
      <c r="X113" s="65">
        <v>4.6650983041741378</v>
      </c>
      <c r="Y113" s="65">
        <v>2.9316236011420833</v>
      </c>
      <c r="Z113" s="65">
        <v>1.2423099700233831</v>
      </c>
      <c r="AA113" s="65">
        <v>1.8833577881204686</v>
      </c>
      <c r="AB113" s="65">
        <v>0.20676335974179005</v>
      </c>
      <c r="AC113" s="65">
        <v>0.3492184304300312</v>
      </c>
      <c r="AD113" s="72">
        <v>100</v>
      </c>
      <c r="AE113" s="64"/>
      <c r="AF113" s="139">
        <v>17.551103037999997</v>
      </c>
      <c r="AG113" s="134">
        <v>40.335360000000001</v>
      </c>
      <c r="AH113" s="134">
        <v>37.225099340000007</v>
      </c>
      <c r="AI113" s="134">
        <v>313.81709999999998</v>
      </c>
      <c r="AJ113" s="134">
        <v>528.83600000000001</v>
      </c>
      <c r="AK113" s="134">
        <v>28.5426</v>
      </c>
      <c r="AL113" s="134">
        <v>314.51399999999995</v>
      </c>
      <c r="AM113" s="134">
        <v>163.8400891</v>
      </c>
      <c r="AN113" s="134">
        <v>34.865200000000002</v>
      </c>
      <c r="AO113" s="135">
        <v>10.796899999999999</v>
      </c>
      <c r="AP113" s="134">
        <v>21.644300000000001</v>
      </c>
      <c r="AQ113" s="134">
        <v>30.3505</v>
      </c>
      <c r="AR113" s="134">
        <v>118.9881</v>
      </c>
      <c r="AS113" s="134">
        <v>5.7671000000000001</v>
      </c>
      <c r="AT113" s="134">
        <v>19.566931999999998</v>
      </c>
      <c r="AU113" s="134">
        <v>44.601599999999998</v>
      </c>
      <c r="AV113" s="134">
        <v>3.5350000000000001</v>
      </c>
      <c r="AW113" s="134">
        <v>22.2806</v>
      </c>
      <c r="AX113" s="134">
        <v>1.8281000000000001</v>
      </c>
      <c r="AY113" s="134">
        <f t="shared" si="88"/>
        <v>1758.8856834780001</v>
      </c>
      <c r="AZ113" s="136">
        <f t="shared" si="89"/>
        <v>0.17588856834780001</v>
      </c>
      <c r="BA113" s="136">
        <f t="shared" si="90"/>
        <v>99.435254568347787</v>
      </c>
      <c r="BB113" s="136">
        <f t="shared" si="91"/>
        <v>99.479956093801746</v>
      </c>
      <c r="BC113" s="136">
        <f t="shared" si="92"/>
        <v>99.721742468428843</v>
      </c>
      <c r="BD113" s="140">
        <f t="shared" si="93"/>
        <v>100.96842809042884</v>
      </c>
      <c r="BE113" s="124">
        <f t="shared" si="94"/>
        <v>22.334234508073237</v>
      </c>
      <c r="BF113" s="121">
        <f t="shared" si="95"/>
        <v>58.953112134779602</v>
      </c>
      <c r="BG113" s="121">
        <f t="shared" si="96"/>
        <v>57.097916854013711</v>
      </c>
      <c r="BH113" s="121">
        <f t="shared" si="97"/>
        <v>461.66387476345653</v>
      </c>
      <c r="BI113" s="121">
        <f t="shared" si="98"/>
        <v>590.44497043832826</v>
      </c>
      <c r="BJ113" s="121">
        <f t="shared" si="99"/>
        <v>31.214190031590032</v>
      </c>
      <c r="BK113" s="121">
        <f t="shared" si="100"/>
        <v>371.94636703948868</v>
      </c>
      <c r="BL113" s="121">
        <f t="shared" si="101"/>
        <v>221.31523546263978</v>
      </c>
      <c r="BM113" s="121">
        <f t="shared" si="102"/>
        <v>44.277098093470556</v>
      </c>
      <c r="BN113" s="121">
        <f t="shared" si="103"/>
        <v>15.445426467612423</v>
      </c>
      <c r="BO113" s="121">
        <f t="shared" si="104"/>
        <v>29.095005679862311</v>
      </c>
      <c r="BP113" s="121">
        <f t="shared" si="105"/>
        <v>37.992334261794603</v>
      </c>
      <c r="BQ113" s="121">
        <f t="shared" si="106"/>
        <v>148.1116979807251</v>
      </c>
      <c r="BR113" s="121">
        <f t="shared" si="107"/>
        <v>6.2124574014189875</v>
      </c>
      <c r="BS113" s="121">
        <f t="shared" si="108"/>
        <v>22.947583990497442</v>
      </c>
      <c r="BT113" s="121">
        <f t="shared" si="109"/>
        <v>54.826648993000994</v>
      </c>
      <c r="BU113" s="121">
        <f t="shared" si="110"/>
        <v>4.0225063567174351</v>
      </c>
      <c r="BV113" s="121">
        <f t="shared" si="111"/>
        <v>25.987854575707157</v>
      </c>
      <c r="BW113" s="121">
        <f t="shared" si="112"/>
        <v>2.0124229844977521</v>
      </c>
      <c r="BX113" s="122">
        <f t="shared" si="113"/>
        <v>2205.9009380176744</v>
      </c>
      <c r="BY113" s="125">
        <f t="shared" si="114"/>
        <v>0.22059009380176745</v>
      </c>
    </row>
    <row r="114" spans="1:77" x14ac:dyDescent="0.25">
      <c r="A114" s="184" t="s">
        <v>982</v>
      </c>
      <c r="B114" s="185" t="s">
        <v>981</v>
      </c>
      <c r="C114" s="107" t="s">
        <v>882</v>
      </c>
      <c r="D114" s="249">
        <v>47.141511999999999</v>
      </c>
      <c r="E114" s="249">
        <v>-120.408337</v>
      </c>
      <c r="F114" s="253" t="s">
        <v>801</v>
      </c>
      <c r="G114" s="243" t="s">
        <v>784</v>
      </c>
      <c r="H114" s="71">
        <v>53.696953000000001</v>
      </c>
      <c r="I114" s="65">
        <v>13.950322000000002</v>
      </c>
      <c r="J114" s="65">
        <v>11.508647</v>
      </c>
      <c r="K114" s="65">
        <v>8.7933630000000012</v>
      </c>
      <c r="L114" s="65">
        <v>4.8798149999999998</v>
      </c>
      <c r="M114" s="65">
        <v>2.849917</v>
      </c>
      <c r="N114" s="65">
        <v>1.2342200000000001</v>
      </c>
      <c r="O114" s="66">
        <v>1.832241</v>
      </c>
      <c r="P114" s="66">
        <v>0.19947500000000001</v>
      </c>
      <c r="Q114" s="66">
        <v>0.31734199999999996</v>
      </c>
      <c r="R114" s="65">
        <v>0.36464227335600946</v>
      </c>
      <c r="S114" s="72">
        <v>99.262294999999995</v>
      </c>
      <c r="T114" s="71">
        <v>54.096022059534285</v>
      </c>
      <c r="U114" s="65">
        <v>14.053999053719243</v>
      </c>
      <c r="V114" s="65">
        <v>11.594177829557538</v>
      </c>
      <c r="W114" s="65">
        <v>8.8587141774225575</v>
      </c>
      <c r="X114" s="65">
        <v>4.9160811766441634</v>
      </c>
      <c r="Y114" s="65">
        <v>2.8710972278043747</v>
      </c>
      <c r="Z114" s="65">
        <v>1.2433925691522649</v>
      </c>
      <c r="AA114" s="65">
        <v>1.8458579866604941</v>
      </c>
      <c r="AB114" s="65">
        <v>0.20095747332861894</v>
      </c>
      <c r="AC114" s="65">
        <v>0.31970044617646604</v>
      </c>
      <c r="AD114" s="72">
        <v>100</v>
      </c>
      <c r="AE114" s="64"/>
      <c r="AF114" s="139">
        <v>16.880368057199998</v>
      </c>
      <c r="AG114" s="134">
        <v>42.445209599999998</v>
      </c>
      <c r="AH114" s="134">
        <v>37.225099340000007</v>
      </c>
      <c r="AI114" s="134">
        <v>315.06950000000001</v>
      </c>
      <c r="AJ114" s="134">
        <v>493.9708</v>
      </c>
      <c r="AK114" s="134">
        <v>28.320399999999999</v>
      </c>
      <c r="AL114" s="134">
        <v>312.01929999999999</v>
      </c>
      <c r="AM114" s="134">
        <v>161.10645339999999</v>
      </c>
      <c r="AN114" s="134">
        <v>33.400700000000001</v>
      </c>
      <c r="AO114" s="135">
        <v>11.0999</v>
      </c>
      <c r="AP114" s="134">
        <v>20.301000000000002</v>
      </c>
      <c r="AQ114" s="134">
        <v>31.5625</v>
      </c>
      <c r="AR114" s="134">
        <v>116.4025</v>
      </c>
      <c r="AS114" s="134">
        <v>5.5449000000000002</v>
      </c>
      <c r="AT114" s="134">
        <v>19.968847359999998</v>
      </c>
      <c r="AU114" s="134">
        <v>44.207700000000003</v>
      </c>
      <c r="AV114" s="134">
        <v>3.1814999999999998</v>
      </c>
      <c r="AW114" s="134">
        <v>22.7654</v>
      </c>
      <c r="AX114" s="134">
        <v>1.0403</v>
      </c>
      <c r="AY114" s="134">
        <f t="shared" si="88"/>
        <v>1716.5123777571994</v>
      </c>
      <c r="AZ114" s="136">
        <f t="shared" si="89"/>
        <v>0.17165123777571994</v>
      </c>
      <c r="BA114" s="136">
        <f t="shared" si="90"/>
        <v>99.433946237775714</v>
      </c>
      <c r="BB114" s="136">
        <f t="shared" si="91"/>
        <v>99.478122112676076</v>
      </c>
      <c r="BC114" s="136">
        <f t="shared" si="92"/>
        <v>99.842764386032087</v>
      </c>
      <c r="BD114" s="140">
        <f t="shared" si="93"/>
        <v>101.12022420303208</v>
      </c>
      <c r="BE114" s="124">
        <f t="shared" si="94"/>
        <v>21.480706822575574</v>
      </c>
      <c r="BF114" s="121">
        <f t="shared" si="95"/>
        <v>62.03681338490653</v>
      </c>
      <c r="BG114" s="121">
        <f t="shared" si="96"/>
        <v>57.097916854013711</v>
      </c>
      <c r="BH114" s="121">
        <f t="shared" si="97"/>
        <v>463.50631049036167</v>
      </c>
      <c r="BI114" s="121">
        <f t="shared" si="98"/>
        <v>551.51800256298236</v>
      </c>
      <c r="BJ114" s="121">
        <f t="shared" si="99"/>
        <v>30.971192090792091</v>
      </c>
      <c r="BK114" s="121">
        <f t="shared" si="100"/>
        <v>368.9961180780644</v>
      </c>
      <c r="BL114" s="121">
        <f t="shared" si="101"/>
        <v>217.62263963985967</v>
      </c>
      <c r="BM114" s="121">
        <f t="shared" si="102"/>
        <v>42.417254749451658</v>
      </c>
      <c r="BN114" s="121">
        <f t="shared" si="103"/>
        <v>15.878880905431295</v>
      </c>
      <c r="BO114" s="121">
        <f t="shared" si="104"/>
        <v>27.289296041308095</v>
      </c>
      <c r="BP114" s="121">
        <f t="shared" si="105"/>
        <v>39.509499024328832</v>
      </c>
      <c r="BQ114" s="121">
        <f t="shared" si="106"/>
        <v>144.89324499005659</v>
      </c>
      <c r="BR114" s="121">
        <f t="shared" si="107"/>
        <v>5.9730982721173804</v>
      </c>
      <c r="BS114" s="121">
        <f t="shared" si="108"/>
        <v>23.418939769761714</v>
      </c>
      <c r="BT114" s="121">
        <f t="shared" si="109"/>
        <v>54.342446250535637</v>
      </c>
      <c r="BU114" s="121">
        <f t="shared" si="110"/>
        <v>3.6202557210456909</v>
      </c>
      <c r="BV114" s="121">
        <f t="shared" si="111"/>
        <v>26.553320133111484</v>
      </c>
      <c r="BW114" s="121">
        <f t="shared" si="112"/>
        <v>1.1451909801285551</v>
      </c>
      <c r="BX114" s="122">
        <f t="shared" si="113"/>
        <v>2158.2711267608329</v>
      </c>
      <c r="BY114" s="125">
        <f t="shared" si="114"/>
        <v>0.21582711267608329</v>
      </c>
    </row>
    <row r="115" spans="1:77" x14ac:dyDescent="0.25">
      <c r="A115" s="184" t="s">
        <v>984</v>
      </c>
      <c r="B115" s="185" t="s">
        <v>983</v>
      </c>
      <c r="C115" s="107" t="s">
        <v>882</v>
      </c>
      <c r="D115" s="249">
        <v>47.142231000000002</v>
      </c>
      <c r="E115" s="249">
        <v>-120.4087</v>
      </c>
      <c r="F115" s="253" t="s">
        <v>801</v>
      </c>
      <c r="G115" s="243" t="s">
        <v>784</v>
      </c>
      <c r="H115" s="71">
        <v>53.680792999999994</v>
      </c>
      <c r="I115" s="65">
        <v>13.982540999999999</v>
      </c>
      <c r="J115" s="65">
        <v>11.519655999999999</v>
      </c>
      <c r="K115" s="65">
        <v>8.7849800000000009</v>
      </c>
      <c r="L115" s="65">
        <v>4.9561709999999994</v>
      </c>
      <c r="M115" s="65">
        <v>2.8271920000000001</v>
      </c>
      <c r="N115" s="65">
        <v>1.1913959999999999</v>
      </c>
      <c r="O115" s="66">
        <v>1.8015370000000002</v>
      </c>
      <c r="P115" s="66">
        <v>0.20280800000000002</v>
      </c>
      <c r="Q115" s="66">
        <v>0.31804900000000003</v>
      </c>
      <c r="R115" s="65">
        <v>0.28825995807107202</v>
      </c>
      <c r="S115" s="72">
        <v>99.265123000000003</v>
      </c>
      <c r="T115" s="71">
        <v>54.07820126309619</v>
      </c>
      <c r="U115" s="65">
        <v>14.086056187126268</v>
      </c>
      <c r="V115" s="65">
        <v>11.604938020375997</v>
      </c>
      <c r="W115" s="65">
        <v>8.850016737500038</v>
      </c>
      <c r="X115" s="65">
        <v>4.9928623974001409</v>
      </c>
      <c r="Y115" s="65">
        <v>2.8481221949425279</v>
      </c>
      <c r="Z115" s="65">
        <v>1.2002161121585471</v>
      </c>
      <c r="AA115" s="65">
        <v>1.8148740922831479</v>
      </c>
      <c r="AB115" s="65">
        <v>0.20430942295815219</v>
      </c>
      <c r="AC115" s="65">
        <v>0.32040357215897475</v>
      </c>
      <c r="AD115" s="72">
        <v>100</v>
      </c>
      <c r="AE115" s="64"/>
      <c r="AF115" s="139">
        <v>15.276355827600002</v>
      </c>
      <c r="AG115" s="134">
        <v>41.359257600000007</v>
      </c>
      <c r="AH115" s="134">
        <v>36.817649180000004</v>
      </c>
      <c r="AI115" s="134">
        <v>310.39319999999998</v>
      </c>
      <c r="AJ115" s="134">
        <v>499.16220000000004</v>
      </c>
      <c r="AK115" s="134">
        <v>27.482100000000003</v>
      </c>
      <c r="AL115" s="134">
        <v>312.1506</v>
      </c>
      <c r="AM115" s="134">
        <v>157.34639509999997</v>
      </c>
      <c r="AN115" s="134">
        <v>33.057299999999998</v>
      </c>
      <c r="AO115" s="135">
        <v>10.786799999999999</v>
      </c>
      <c r="AP115" s="134">
        <v>21.159499999999998</v>
      </c>
      <c r="AQ115" s="134">
        <v>31.815000000000001</v>
      </c>
      <c r="AR115" s="134">
        <v>115.21069999999999</v>
      </c>
      <c r="AS115" s="134">
        <v>4.8075999999999999</v>
      </c>
      <c r="AT115" s="134">
        <v>19.937117199999999</v>
      </c>
      <c r="AU115" s="134">
        <v>38.430499999999995</v>
      </c>
      <c r="AV115" s="134">
        <v>2.4745000000000004</v>
      </c>
      <c r="AW115" s="134">
        <v>22.9573</v>
      </c>
      <c r="AX115" s="134">
        <v>0.96960000000000002</v>
      </c>
      <c r="AY115" s="134">
        <f t="shared" si="88"/>
        <v>1701.5936749076</v>
      </c>
      <c r="AZ115" s="136">
        <f t="shared" si="89"/>
        <v>0.17015936749075999</v>
      </c>
      <c r="BA115" s="136">
        <f t="shared" si="90"/>
        <v>99.435282367490757</v>
      </c>
      <c r="BB115" s="136">
        <f t="shared" si="91"/>
        <v>99.478883501285353</v>
      </c>
      <c r="BC115" s="136">
        <f t="shared" si="92"/>
        <v>99.767143459356419</v>
      </c>
      <c r="BD115" s="140">
        <f t="shared" si="93"/>
        <v>101.04582527535642</v>
      </c>
      <c r="BE115" s="124">
        <f t="shared" si="94"/>
        <v>19.439559595980178</v>
      </c>
      <c r="BF115" s="121">
        <f t="shared" si="95"/>
        <v>60.449614212047095</v>
      </c>
      <c r="BG115" s="121">
        <f t="shared" si="96"/>
        <v>56.472947256341321</v>
      </c>
      <c r="BH115" s="121">
        <f t="shared" si="97"/>
        <v>456.62689321974011</v>
      </c>
      <c r="BI115" s="121">
        <f t="shared" si="98"/>
        <v>557.31419650502414</v>
      </c>
      <c r="BJ115" s="121">
        <f t="shared" si="99"/>
        <v>30.054427132327135</v>
      </c>
      <c r="BK115" s="121">
        <f t="shared" si="100"/>
        <v>369.151394339192</v>
      </c>
      <c r="BL115" s="121">
        <f t="shared" si="101"/>
        <v>212.54355189894756</v>
      </c>
      <c r="BM115" s="121">
        <f t="shared" si="102"/>
        <v>41.981153551543777</v>
      </c>
      <c r="BN115" s="121">
        <f t="shared" si="103"/>
        <v>15.430977986351794</v>
      </c>
      <c r="BO115" s="121">
        <f t="shared" si="104"/>
        <v>28.443320998278828</v>
      </c>
      <c r="BP115" s="121">
        <f t="shared" si="105"/>
        <v>39.825575016523466</v>
      </c>
      <c r="BQ115" s="121">
        <f t="shared" si="106"/>
        <v>143.4097393146703</v>
      </c>
      <c r="BR115" s="121">
        <f t="shared" si="107"/>
        <v>5.1788611612529563</v>
      </c>
      <c r="BS115" s="121">
        <f t="shared" si="108"/>
        <v>23.381727471398747</v>
      </c>
      <c r="BT115" s="121">
        <f t="shared" si="109"/>
        <v>47.24080602771032</v>
      </c>
      <c r="BU115" s="121">
        <f t="shared" si="110"/>
        <v>2.8157544497022045</v>
      </c>
      <c r="BV115" s="121">
        <f t="shared" si="111"/>
        <v>26.777150249584029</v>
      </c>
      <c r="BW115" s="121">
        <f t="shared" si="112"/>
        <v>1.0673624669159349</v>
      </c>
      <c r="BX115" s="122">
        <f t="shared" si="113"/>
        <v>2137.6050128535312</v>
      </c>
      <c r="BY115" s="125">
        <f t="shared" si="114"/>
        <v>0.21376050128535312</v>
      </c>
    </row>
    <row r="116" spans="1:77" x14ac:dyDescent="0.25">
      <c r="A116" s="184" t="s">
        <v>826</v>
      </c>
      <c r="B116" s="185" t="s">
        <v>985</v>
      </c>
      <c r="C116" s="107" t="s">
        <v>861</v>
      </c>
      <c r="D116" s="249">
        <v>47.116602</v>
      </c>
      <c r="E116" s="249">
        <v>-120.38526</v>
      </c>
      <c r="F116" s="253" t="s">
        <v>801</v>
      </c>
      <c r="G116" s="243" t="s">
        <v>776</v>
      </c>
      <c r="H116" s="71">
        <v>53.999116499999992</v>
      </c>
      <c r="I116" s="65">
        <v>14.109717999999997</v>
      </c>
      <c r="J116" s="65">
        <v>11.236455999999999</v>
      </c>
      <c r="K116" s="65">
        <v>8.8046174999999991</v>
      </c>
      <c r="L116" s="65">
        <v>4.3258284999999992</v>
      </c>
      <c r="M116" s="65">
        <v>2.8703184999999998</v>
      </c>
      <c r="N116" s="65">
        <v>1.2085604999999999</v>
      </c>
      <c r="O116" s="66">
        <v>1.8527809999999998</v>
      </c>
      <c r="P116" s="66">
        <v>0.19660549999999999</v>
      </c>
      <c r="Q116" s="66">
        <v>0.33840099999999995</v>
      </c>
      <c r="R116" s="65">
        <v>0.81517218432919181</v>
      </c>
      <c r="S116" s="72">
        <v>98.942403000000013</v>
      </c>
      <c r="T116" s="71">
        <v>54.576313959142453</v>
      </c>
      <c r="U116" s="65">
        <v>14.260537011618766</v>
      </c>
      <c r="V116" s="65">
        <v>11.356562666059361</v>
      </c>
      <c r="W116" s="65">
        <v>8.8987302036721285</v>
      </c>
      <c r="X116" s="65">
        <v>4.3720673531650514</v>
      </c>
      <c r="Y116" s="65">
        <v>2.9009993824386893</v>
      </c>
      <c r="Z116" s="65">
        <v>1.221478823391827</v>
      </c>
      <c r="AA116" s="65">
        <v>1.8725854070877976</v>
      </c>
      <c r="AB116" s="65">
        <v>0.19870701947677574</v>
      </c>
      <c r="AC116" s="65">
        <v>0.34201817394711942</v>
      </c>
      <c r="AD116" s="72">
        <v>100</v>
      </c>
      <c r="AE116" s="64"/>
      <c r="AF116" s="139">
        <v>18.6537893464</v>
      </c>
      <c r="AG116" s="134">
        <v>41.74069759999999</v>
      </c>
      <c r="AH116" s="134">
        <v>36.556325259999994</v>
      </c>
      <c r="AI116" s="134">
        <v>311.97039999999998</v>
      </c>
      <c r="AJ116" s="134">
        <v>503.49074999999999</v>
      </c>
      <c r="AK116" s="134">
        <v>29.495899999999995</v>
      </c>
      <c r="AL116" s="134">
        <v>318.61865</v>
      </c>
      <c r="AM116" s="134">
        <v>163.64072584999997</v>
      </c>
      <c r="AN116" s="134">
        <v>35.372749999999996</v>
      </c>
      <c r="AO116" s="135">
        <v>10.779299999999997</v>
      </c>
      <c r="AP116" s="134">
        <v>20.269549999999995</v>
      </c>
      <c r="AQ116" s="134">
        <v>33.38335</v>
      </c>
      <c r="AR116" s="134">
        <v>118.63319999999999</v>
      </c>
      <c r="AS116" s="134">
        <v>5.1257499999999991</v>
      </c>
      <c r="AT116" s="134">
        <v>18.802842519999999</v>
      </c>
      <c r="AU116" s="134">
        <v>37.392600000000002</v>
      </c>
      <c r="AV116" s="134">
        <v>3.1464999999999996</v>
      </c>
      <c r="AW116" s="134">
        <v>22.695399999999996</v>
      </c>
      <c r="AX116" s="134">
        <v>1.1773999999999998</v>
      </c>
      <c r="AY116" s="134">
        <f t="shared" si="88"/>
        <v>1730.9458805764</v>
      </c>
      <c r="AZ116" s="136">
        <f t="shared" si="89"/>
        <v>0.17309458805764</v>
      </c>
      <c r="BA116" s="136">
        <f t="shared" si="90"/>
        <v>99.11549758805765</v>
      </c>
      <c r="BB116" s="136">
        <f t="shared" si="91"/>
        <v>99.159797795720209</v>
      </c>
      <c r="BC116" s="136">
        <f t="shared" si="92"/>
        <v>99.974969980049394</v>
      </c>
      <c r="BD116" s="140">
        <f t="shared" si="93"/>
        <v>101.22221659604939</v>
      </c>
      <c r="BE116" s="124">
        <f t="shared" si="94"/>
        <v>23.737431477934663</v>
      </c>
      <c r="BF116" s="121">
        <f t="shared" si="95"/>
        <v>61.00711698610661</v>
      </c>
      <c r="BG116" s="121">
        <f t="shared" si="96"/>
        <v>56.072114170045367</v>
      </c>
      <c r="BH116" s="121">
        <f t="shared" si="97"/>
        <v>458.94715002944531</v>
      </c>
      <c r="BI116" s="121">
        <f t="shared" si="98"/>
        <v>562.1470191131499</v>
      </c>
      <c r="BJ116" s="121">
        <f t="shared" si="99"/>
        <v>32.256719000818997</v>
      </c>
      <c r="BK116" s="121">
        <f t="shared" si="100"/>
        <v>376.8005536749601</v>
      </c>
      <c r="BL116" s="121">
        <f t="shared" si="101"/>
        <v>221.04593553208724</v>
      </c>
      <c r="BM116" s="121">
        <f t="shared" si="102"/>
        <v>44.921661759743536</v>
      </c>
      <c r="BN116" s="121">
        <f t="shared" si="103"/>
        <v>15.420248916108751</v>
      </c>
      <c r="BO116" s="121">
        <f t="shared" si="104"/>
        <v>27.247019879518067</v>
      </c>
      <c r="BP116" s="121">
        <f t="shared" si="105"/>
        <v>41.788813758537124</v>
      </c>
      <c r="BQ116" s="121">
        <f t="shared" si="106"/>
        <v>147.66993244607616</v>
      </c>
      <c r="BR116" s="121">
        <f t="shared" si="107"/>
        <v>5.5215799145711655</v>
      </c>
      <c r="BS116" s="121">
        <f t="shared" si="108"/>
        <v>22.051479914572024</v>
      </c>
      <c r="BT116" s="121">
        <f t="shared" si="109"/>
        <v>45.964964376517642</v>
      </c>
      <c r="BU116" s="121">
        <f t="shared" si="110"/>
        <v>3.5804289254346271</v>
      </c>
      <c r="BV116" s="121">
        <f t="shared" si="111"/>
        <v>26.47167287853577</v>
      </c>
      <c r="BW116" s="121">
        <f t="shared" si="112"/>
        <v>1.2961144477586855</v>
      </c>
      <c r="BX116" s="122">
        <f t="shared" si="113"/>
        <v>2173.9479572019218</v>
      </c>
      <c r="BY116" s="125">
        <f t="shared" si="114"/>
        <v>0.21739479572019219</v>
      </c>
    </row>
    <row r="117" spans="1:77" x14ac:dyDescent="0.25">
      <c r="A117" s="184" t="s">
        <v>822</v>
      </c>
      <c r="B117" s="185" t="s">
        <v>986</v>
      </c>
      <c r="C117" s="107" t="s">
        <v>861</v>
      </c>
      <c r="D117" s="249">
        <v>47.115408000000002</v>
      </c>
      <c r="E117" s="249">
        <v>-120.38440300000001</v>
      </c>
      <c r="F117" s="253" t="s">
        <v>795</v>
      </c>
      <c r="G117" s="243" t="s">
        <v>784</v>
      </c>
      <c r="H117" s="71">
        <v>53.782515499999988</v>
      </c>
      <c r="I117" s="65">
        <v>14.153870499999998</v>
      </c>
      <c r="J117" s="65">
        <v>11.405250499999999</v>
      </c>
      <c r="K117" s="65">
        <v>8.9873174999999996</v>
      </c>
      <c r="L117" s="65">
        <v>5.0966194999999992</v>
      </c>
      <c r="M117" s="65">
        <v>2.8632134999999996</v>
      </c>
      <c r="N117" s="65">
        <v>1.1058424999999998</v>
      </c>
      <c r="O117" s="66">
        <v>1.8158349999999996</v>
      </c>
      <c r="P117" s="66">
        <v>0.20015799999999997</v>
      </c>
      <c r="Q117" s="66">
        <v>0.29171099999999994</v>
      </c>
      <c r="R117" s="65">
        <v>0.26200873362461879</v>
      </c>
      <c r="S117" s="72">
        <v>99.702333499999995</v>
      </c>
      <c r="T117" s="71">
        <v>53.943085996076498</v>
      </c>
      <c r="U117" s="65">
        <v>14.196127616210708</v>
      </c>
      <c r="V117" s="65">
        <v>11.439301468305151</v>
      </c>
      <c r="W117" s="65">
        <v>9.0141496036298889</v>
      </c>
      <c r="X117" s="65">
        <v>5.1118357224808575</v>
      </c>
      <c r="Y117" s="65">
        <v>2.8717617727573046</v>
      </c>
      <c r="Z117" s="65">
        <v>1.1091440502744099</v>
      </c>
      <c r="AA117" s="65">
        <v>1.8212562697943271</v>
      </c>
      <c r="AB117" s="65">
        <v>0.20075558211483582</v>
      </c>
      <c r="AC117" s="65">
        <v>0.29258191835600311</v>
      </c>
      <c r="AD117" s="72">
        <v>100</v>
      </c>
      <c r="AE117" s="64"/>
      <c r="AF117" s="139">
        <v>16.751943301400004</v>
      </c>
      <c r="AG117" s="134">
        <v>46.189158399999997</v>
      </c>
      <c r="AH117" s="134">
        <v>36.681440249999994</v>
      </c>
      <c r="AI117" s="134">
        <v>325.32779999999997</v>
      </c>
      <c r="AJ117" s="134">
        <v>460.89119999999991</v>
      </c>
      <c r="AK117" s="134">
        <v>25.324249999999996</v>
      </c>
      <c r="AL117" s="134">
        <v>310.03174999999993</v>
      </c>
      <c r="AM117" s="134">
        <v>155.80971664999996</v>
      </c>
      <c r="AN117" s="134">
        <v>33.545749999999991</v>
      </c>
      <c r="AO117" s="135">
        <v>10.149999999999999</v>
      </c>
      <c r="AP117" s="134">
        <v>20.716149999999999</v>
      </c>
      <c r="AQ117" s="134">
        <v>34.235949999999995</v>
      </c>
      <c r="AR117" s="134">
        <v>114.50214999999999</v>
      </c>
      <c r="AS117" s="134">
        <v>4.8009500000000003</v>
      </c>
      <c r="AT117" s="134">
        <v>19.026053199999996</v>
      </c>
      <c r="AU117" s="134">
        <v>41.726649999999992</v>
      </c>
      <c r="AV117" s="134">
        <v>3.7859499999999997</v>
      </c>
      <c r="AW117" s="134">
        <v>22.604049999999997</v>
      </c>
      <c r="AX117" s="134">
        <v>1.2991999999999999</v>
      </c>
      <c r="AY117" s="134">
        <f t="shared" si="88"/>
        <v>1683.4001118013998</v>
      </c>
      <c r="AZ117" s="136">
        <f t="shared" si="89"/>
        <v>0.16834001118013997</v>
      </c>
      <c r="BA117" s="136">
        <f t="shared" si="90"/>
        <v>99.870673511180129</v>
      </c>
      <c r="BB117" s="136">
        <f t="shared" si="91"/>
        <v>99.914764903062434</v>
      </c>
      <c r="BC117" s="136">
        <f t="shared" si="92"/>
        <v>100.17677363668706</v>
      </c>
      <c r="BD117" s="140">
        <f t="shared" si="93"/>
        <v>101.44275644218706</v>
      </c>
      <c r="BE117" s="124">
        <f t="shared" si="94"/>
        <v>21.317282984970095</v>
      </c>
      <c r="BF117" s="121">
        <f t="shared" si="95"/>
        <v>67.508871485621967</v>
      </c>
      <c r="BG117" s="121">
        <f t="shared" si="96"/>
        <v>56.264022463720075</v>
      </c>
      <c r="BH117" s="121">
        <f t="shared" si="97"/>
        <v>478.59754205959723</v>
      </c>
      <c r="BI117" s="121">
        <f t="shared" si="98"/>
        <v>514.58465565749225</v>
      </c>
      <c r="BJ117" s="121">
        <f t="shared" si="99"/>
        <v>27.694602170352166</v>
      </c>
      <c r="BK117" s="121">
        <f t="shared" si="100"/>
        <v>366.64562811002048</v>
      </c>
      <c r="BL117" s="121">
        <f t="shared" si="101"/>
        <v>210.46780624438716</v>
      </c>
      <c r="BM117" s="121">
        <f t="shared" si="102"/>
        <v>42.601461152353622</v>
      </c>
      <c r="BN117" s="121">
        <f t="shared" si="103"/>
        <v>14.520008395582629</v>
      </c>
      <c r="BO117" s="121">
        <f t="shared" si="104"/>
        <v>27.847354819277108</v>
      </c>
      <c r="BP117" s="121">
        <f t="shared" si="105"/>
        <v>42.856086593963418</v>
      </c>
      <c r="BQ117" s="121">
        <f t="shared" si="106"/>
        <v>142.52776419611439</v>
      </c>
      <c r="BR117" s="121">
        <f t="shared" si="107"/>
        <v>5.1716976229547766</v>
      </c>
      <c r="BS117" s="121">
        <f t="shared" si="108"/>
        <v>22.31325553820459</v>
      </c>
      <c r="BT117" s="121">
        <f t="shared" si="109"/>
        <v>51.292608184545053</v>
      </c>
      <c r="BU117" s="121">
        <f t="shared" si="110"/>
        <v>4.3080644812487607</v>
      </c>
      <c r="BV117" s="121">
        <f t="shared" si="111"/>
        <v>26.365123211314476</v>
      </c>
      <c r="BW117" s="121">
        <f t="shared" si="112"/>
        <v>1.4301952526992394</v>
      </c>
      <c r="BX117" s="122">
        <f t="shared" si="113"/>
        <v>2124.3140306244195</v>
      </c>
      <c r="BY117" s="125">
        <f t="shared" si="114"/>
        <v>0.21243140306244196</v>
      </c>
    </row>
    <row r="118" spans="1:77" x14ac:dyDescent="0.25">
      <c r="A118" s="184" t="s">
        <v>988</v>
      </c>
      <c r="B118" s="185" t="s">
        <v>987</v>
      </c>
      <c r="C118" s="107" t="s">
        <v>829</v>
      </c>
      <c r="D118" s="249">
        <v>47.105288999999999</v>
      </c>
      <c r="E118" s="249">
        <v>-120.39182599999999</v>
      </c>
      <c r="F118" s="253" t="s">
        <v>801</v>
      </c>
      <c r="G118" s="243" t="s">
        <v>776</v>
      </c>
      <c r="H118" s="71">
        <v>53.959856999999992</v>
      </c>
      <c r="I118" s="65">
        <v>14.028593999999998</v>
      </c>
      <c r="J118" s="65">
        <v>11.588152499999998</v>
      </c>
      <c r="K118" s="65">
        <v>8.7328469999999978</v>
      </c>
      <c r="L118" s="65">
        <v>4.9761569999999988</v>
      </c>
      <c r="M118" s="65">
        <v>2.8696769999999998</v>
      </c>
      <c r="N118" s="65">
        <v>1.2528329999999999</v>
      </c>
      <c r="O118" s="66">
        <v>1.830708</v>
      </c>
      <c r="P118" s="66">
        <v>0.20210549999999997</v>
      </c>
      <c r="Q118" s="66">
        <v>0.33275549999999998</v>
      </c>
      <c r="R118" s="65">
        <v>3.749531308577686E-2</v>
      </c>
      <c r="S118" s="72">
        <v>99.773686499999968</v>
      </c>
      <c r="T118" s="71">
        <v>54.082252438372123</v>
      </c>
      <c r="U118" s="65">
        <v>14.060414616432965</v>
      </c>
      <c r="V118" s="65">
        <v>11.614437540102321</v>
      </c>
      <c r="W118" s="65">
        <v>8.7526554408711768</v>
      </c>
      <c r="X118" s="65">
        <v>4.9874442596645965</v>
      </c>
      <c r="Y118" s="65">
        <v>2.8761861976504202</v>
      </c>
      <c r="Z118" s="65">
        <v>1.2556747615013706</v>
      </c>
      <c r="AA118" s="65">
        <v>1.834860537101634</v>
      </c>
      <c r="AB118" s="65">
        <v>0.20256392951863117</v>
      </c>
      <c r="AC118" s="65">
        <v>0.33351027878477768</v>
      </c>
      <c r="AD118" s="72">
        <v>100</v>
      </c>
      <c r="AE118" s="64"/>
      <c r="AF118" s="139">
        <v>17.405359297800004</v>
      </c>
      <c r="AG118" s="134">
        <v>40.742860800000003</v>
      </c>
      <c r="AH118" s="134">
        <v>36.39888096</v>
      </c>
      <c r="AI118" s="134">
        <v>308.55509999999992</v>
      </c>
      <c r="AJ118" s="134">
        <v>495.60569999999996</v>
      </c>
      <c r="AK118" s="134">
        <v>28.511849999999999</v>
      </c>
      <c r="AL118" s="134">
        <v>308.20335</v>
      </c>
      <c r="AM118" s="134">
        <v>161.38234724999995</v>
      </c>
      <c r="AN118" s="134">
        <v>33.968999999999994</v>
      </c>
      <c r="AO118" s="135">
        <v>11.718299999999999</v>
      </c>
      <c r="AP118" s="134">
        <v>21.295949999999998</v>
      </c>
      <c r="AQ118" s="134">
        <v>30.451499999999996</v>
      </c>
      <c r="AR118" s="134">
        <v>117.57494999999999</v>
      </c>
      <c r="AS118" s="134">
        <v>6.2711999999999994</v>
      </c>
      <c r="AT118" s="134">
        <v>18.428154359999997</v>
      </c>
      <c r="AU118" s="134">
        <v>43.285349999999994</v>
      </c>
      <c r="AV118" s="134">
        <v>2.9747999999999997</v>
      </c>
      <c r="AW118" s="134">
        <v>24.501899999999996</v>
      </c>
      <c r="AX118" s="134">
        <v>1.2864</v>
      </c>
      <c r="AY118" s="134">
        <f t="shared" si="88"/>
        <v>1708.5629526677997</v>
      </c>
      <c r="AZ118" s="136">
        <f t="shared" si="89"/>
        <v>0.17085629526677998</v>
      </c>
      <c r="BA118" s="136">
        <f t="shared" si="90"/>
        <v>99.944542795266742</v>
      </c>
      <c r="BB118" s="136">
        <f t="shared" si="91"/>
        <v>99.988327527363538</v>
      </c>
      <c r="BC118" s="136">
        <f t="shared" si="92"/>
        <v>100.02582284044931</v>
      </c>
      <c r="BD118" s="140">
        <f t="shared" si="93"/>
        <v>101.31210776794931</v>
      </c>
      <c r="BE118" s="124">
        <f t="shared" si="94"/>
        <v>22.148771812955857</v>
      </c>
      <c r="BF118" s="121">
        <f t="shared" si="95"/>
        <v>59.548704695684293</v>
      </c>
      <c r="BG118" s="121">
        <f t="shared" si="96"/>
        <v>55.830617392066912</v>
      </c>
      <c r="BH118" s="121">
        <f t="shared" si="97"/>
        <v>453.92282015233008</v>
      </c>
      <c r="BI118" s="121">
        <f t="shared" si="98"/>
        <v>553.34336710353864</v>
      </c>
      <c r="BJ118" s="121">
        <f t="shared" si="99"/>
        <v>31.180561828711827</v>
      </c>
      <c r="BK118" s="121">
        <f t="shared" si="100"/>
        <v>364.48335000000003</v>
      </c>
      <c r="BL118" s="121">
        <f t="shared" si="101"/>
        <v>217.99531712502736</v>
      </c>
      <c r="BM118" s="121">
        <f t="shared" si="102"/>
        <v>43.138967943310263</v>
      </c>
      <c r="BN118" s="121">
        <f t="shared" si="103"/>
        <v>16.76352851053753</v>
      </c>
      <c r="BO118" s="121">
        <f t="shared" si="104"/>
        <v>28.626741738382098</v>
      </c>
      <c r="BP118" s="121">
        <f t="shared" si="105"/>
        <v>38.118764658672454</v>
      </c>
      <c r="BQ118" s="121">
        <f t="shared" si="106"/>
        <v>146.35266454795774</v>
      </c>
      <c r="BR118" s="121">
        <f t="shared" si="107"/>
        <v>6.7554859211351896</v>
      </c>
      <c r="BS118" s="121">
        <f t="shared" si="108"/>
        <v>21.612055480437689</v>
      </c>
      <c r="BT118" s="121">
        <f t="shared" si="109"/>
        <v>53.208644779317233</v>
      </c>
      <c r="BU118" s="121">
        <f t="shared" si="110"/>
        <v>3.3850500452512087</v>
      </c>
      <c r="BV118" s="121">
        <f t="shared" si="111"/>
        <v>28.578755241264556</v>
      </c>
      <c r="BW118" s="121">
        <f t="shared" si="112"/>
        <v>1.4161046590765869</v>
      </c>
      <c r="BX118" s="122">
        <f t="shared" si="113"/>
        <v>2146.4102736356581</v>
      </c>
      <c r="BY118" s="125">
        <f t="shared" si="114"/>
        <v>0.2146410273635658</v>
      </c>
    </row>
    <row r="119" spans="1:77" x14ac:dyDescent="0.25">
      <c r="A119" s="184" t="s">
        <v>990</v>
      </c>
      <c r="B119" s="185" t="s">
        <v>989</v>
      </c>
      <c r="C119" s="107" t="s">
        <v>810</v>
      </c>
      <c r="D119" s="249">
        <v>47.097940000000001</v>
      </c>
      <c r="E119" s="249">
        <v>-120.39504700000001</v>
      </c>
      <c r="F119" s="253" t="s">
        <v>801</v>
      </c>
      <c r="G119" s="243" t="s">
        <v>784</v>
      </c>
      <c r="H119" s="71">
        <v>54.071460999999999</v>
      </c>
      <c r="I119" s="65">
        <v>14.106366999999999</v>
      </c>
      <c r="J119" s="65">
        <v>11.39381</v>
      </c>
      <c r="K119" s="65">
        <v>8.8338640000000002</v>
      </c>
      <c r="L119" s="65">
        <v>4.8811279999999995</v>
      </c>
      <c r="M119" s="65">
        <v>2.9130419999999999</v>
      </c>
      <c r="N119" s="65">
        <v>1.2404819999999999</v>
      </c>
      <c r="O119" s="66">
        <v>1.8377960000000002</v>
      </c>
      <c r="P119" s="66">
        <v>0.201596</v>
      </c>
      <c r="Q119" s="66">
        <v>0.32158400000000004</v>
      </c>
      <c r="R119" s="65">
        <v>9.8409053632996221E-2</v>
      </c>
      <c r="S119" s="72">
        <v>99.801130000000015</v>
      </c>
      <c r="T119" s="71">
        <v>54.179207189337433</v>
      </c>
      <c r="U119" s="65">
        <v>14.134476232884333</v>
      </c>
      <c r="V119" s="65">
        <v>11.416514021434425</v>
      </c>
      <c r="W119" s="65">
        <v>8.8514669122483873</v>
      </c>
      <c r="X119" s="65">
        <v>4.8908544422292604</v>
      </c>
      <c r="Y119" s="65">
        <v>2.9188467104530775</v>
      </c>
      <c r="Z119" s="65">
        <v>1.2429538623460472</v>
      </c>
      <c r="AA119" s="65">
        <v>1.8414581077388601</v>
      </c>
      <c r="AB119" s="65">
        <v>0.20199771285154783</v>
      </c>
      <c r="AC119" s="65">
        <v>0.32222480847661744</v>
      </c>
      <c r="AD119" s="72">
        <v>100</v>
      </c>
      <c r="AE119" s="64"/>
      <c r="AF119" s="139">
        <v>17.481955254799999</v>
      </c>
      <c r="AG119" s="134">
        <v>42.134937600000008</v>
      </c>
      <c r="AH119" s="134">
        <v>36.500743499999999</v>
      </c>
      <c r="AI119" s="134">
        <v>319.32160000000005</v>
      </c>
      <c r="AJ119" s="134">
        <v>493.42540000000002</v>
      </c>
      <c r="AK119" s="134">
        <v>28.320399999999999</v>
      </c>
      <c r="AL119" s="134">
        <v>312.13040000000001</v>
      </c>
      <c r="AM119" s="134">
        <v>161.72440169999999</v>
      </c>
      <c r="AN119" s="134">
        <v>33.653199999999998</v>
      </c>
      <c r="AO119" s="135">
        <v>10.4131</v>
      </c>
      <c r="AP119" s="134">
        <v>20.492899999999999</v>
      </c>
      <c r="AQ119" s="134">
        <v>32.814900000000002</v>
      </c>
      <c r="AR119" s="134">
        <v>116.71560000000001</v>
      </c>
      <c r="AS119" s="134">
        <v>4.8479999999999999</v>
      </c>
      <c r="AT119" s="134">
        <v>18.244841999999998</v>
      </c>
      <c r="AU119" s="134">
        <v>37.9861</v>
      </c>
      <c r="AV119" s="134">
        <v>3.0199000000000003</v>
      </c>
      <c r="AW119" s="134">
        <v>21.886700000000001</v>
      </c>
      <c r="AX119" s="134">
        <v>0.5454</v>
      </c>
      <c r="AY119" s="134">
        <f t="shared" si="88"/>
        <v>1711.6604800548002</v>
      </c>
      <c r="AZ119" s="136">
        <f t="shared" si="89"/>
        <v>0.17116604800548002</v>
      </c>
      <c r="BA119" s="136">
        <f t="shared" si="90"/>
        <v>99.972296048005489</v>
      </c>
      <c r="BB119" s="136">
        <f t="shared" si="91"/>
        <v>100.01647641579466</v>
      </c>
      <c r="BC119" s="136">
        <f t="shared" si="92"/>
        <v>100.11488546942765</v>
      </c>
      <c r="BD119" s="140">
        <f t="shared" si="93"/>
        <v>101.37959837942765</v>
      </c>
      <c r="BE119" s="124">
        <f t="shared" si="94"/>
        <v>22.246242157828444</v>
      </c>
      <c r="BF119" s="121">
        <f t="shared" si="95"/>
        <v>61.5833279069467</v>
      </c>
      <c r="BG119" s="121">
        <f t="shared" si="96"/>
        <v>55.986859791485003</v>
      </c>
      <c r="BH119" s="121">
        <f t="shared" si="97"/>
        <v>469.76167695025731</v>
      </c>
      <c r="BI119" s="121">
        <f t="shared" si="98"/>
        <v>550.90906389981069</v>
      </c>
      <c r="BJ119" s="121">
        <f t="shared" si="99"/>
        <v>30.971192090792091</v>
      </c>
      <c r="BK119" s="121">
        <f t="shared" si="100"/>
        <v>369.1275056836339</v>
      </c>
      <c r="BL119" s="121">
        <f t="shared" si="101"/>
        <v>218.457364366082</v>
      </c>
      <c r="BM119" s="121">
        <f t="shared" si="102"/>
        <v>42.737917394972158</v>
      </c>
      <c r="BN119" s="121">
        <f t="shared" si="103"/>
        <v>14.896384179708521</v>
      </c>
      <c r="BO119" s="121">
        <f t="shared" si="104"/>
        <v>27.54725456110155</v>
      </c>
      <c r="BP119" s="121">
        <f t="shared" si="105"/>
        <v>41.077235945614206</v>
      </c>
      <c r="BQ119" s="121">
        <f t="shared" si="106"/>
        <v>145.28297953189536</v>
      </c>
      <c r="BR119" s="121">
        <f t="shared" si="107"/>
        <v>5.2223810029441573</v>
      </c>
      <c r="BS119" s="121">
        <f t="shared" si="108"/>
        <v>21.397071558707076</v>
      </c>
      <c r="BT119" s="121">
        <f t="shared" si="109"/>
        <v>46.694526010569916</v>
      </c>
      <c r="BU119" s="121">
        <f t="shared" si="110"/>
        <v>3.4363697161671802</v>
      </c>
      <c r="BV119" s="121">
        <f t="shared" si="111"/>
        <v>25.528413810316142</v>
      </c>
      <c r="BW119" s="121">
        <f t="shared" si="112"/>
        <v>0.60039138764021338</v>
      </c>
      <c r="BX119" s="122">
        <f t="shared" si="113"/>
        <v>2153.4641579464719</v>
      </c>
      <c r="BY119" s="125">
        <f t="shared" si="114"/>
        <v>0.21534641579464719</v>
      </c>
    </row>
    <row r="120" spans="1:77" x14ac:dyDescent="0.25">
      <c r="A120" s="184" t="s">
        <v>992</v>
      </c>
      <c r="B120" s="185" t="s">
        <v>991</v>
      </c>
      <c r="C120" s="107" t="s">
        <v>882</v>
      </c>
      <c r="D120" s="249">
        <v>47.143506000000002</v>
      </c>
      <c r="E120" s="249">
        <v>-120.40458099999999</v>
      </c>
      <c r="F120" s="253" t="s">
        <v>801</v>
      </c>
      <c r="G120" s="243" t="s">
        <v>776</v>
      </c>
      <c r="H120" s="71">
        <v>53.626699500000001</v>
      </c>
      <c r="I120" s="65">
        <v>14.024975999999999</v>
      </c>
      <c r="J120" s="65">
        <v>11.763725999999998</v>
      </c>
      <c r="K120" s="65">
        <v>8.7772679999999976</v>
      </c>
      <c r="L120" s="65">
        <v>4.9695239999999989</v>
      </c>
      <c r="M120" s="65">
        <v>2.9070629999999995</v>
      </c>
      <c r="N120" s="65">
        <v>1.1347455</v>
      </c>
      <c r="O120" s="66">
        <v>1.8069899999999999</v>
      </c>
      <c r="P120" s="66">
        <v>0.20170349999999998</v>
      </c>
      <c r="Q120" s="66">
        <v>0.31858499999999995</v>
      </c>
      <c r="R120" s="65">
        <v>0.14318954716304133</v>
      </c>
      <c r="S120" s="72">
        <v>99.531280499999951</v>
      </c>
      <c r="T120" s="71">
        <v>53.879242013770764</v>
      </c>
      <c r="U120" s="65">
        <v>14.091023374304932</v>
      </c>
      <c r="V120" s="65">
        <v>11.819124541455089</v>
      </c>
      <c r="W120" s="65">
        <v>8.8186025095899385</v>
      </c>
      <c r="X120" s="65">
        <v>4.9929268216337288</v>
      </c>
      <c r="Y120" s="65">
        <v>2.920753139511755</v>
      </c>
      <c r="Z120" s="65">
        <v>1.14008932096478</v>
      </c>
      <c r="AA120" s="65">
        <v>1.8154996006506725</v>
      </c>
      <c r="AB120" s="65">
        <v>0.20265337589020577</v>
      </c>
      <c r="AC120" s="65">
        <v>0.32008530222817749</v>
      </c>
      <c r="AD120" s="72">
        <v>100</v>
      </c>
      <c r="AE120" s="64"/>
      <c r="AF120" s="139">
        <v>17.795204142900005</v>
      </c>
      <c r="AG120" s="134">
        <v>42.615859199999989</v>
      </c>
      <c r="AH120" s="134">
        <v>36.579073439999995</v>
      </c>
      <c r="AI120" s="134">
        <v>309.12794999999994</v>
      </c>
      <c r="AJ120" s="134">
        <v>492.01784999999995</v>
      </c>
      <c r="AK120" s="134">
        <v>27.848549999999999</v>
      </c>
      <c r="AL120" s="134">
        <v>310.04249999999996</v>
      </c>
      <c r="AM120" s="134">
        <v>158.72477549999999</v>
      </c>
      <c r="AN120" s="134">
        <v>33.044399999999996</v>
      </c>
      <c r="AO120" s="135">
        <v>10.884149999999998</v>
      </c>
      <c r="AP120" s="134">
        <v>20.280899999999999</v>
      </c>
      <c r="AQ120" s="134">
        <v>32.592149999999997</v>
      </c>
      <c r="AR120" s="134">
        <v>116.83124999999998</v>
      </c>
      <c r="AS120" s="134">
        <v>5.0551499999999994</v>
      </c>
      <c r="AT120" s="134">
        <v>16.365379799999999</v>
      </c>
      <c r="AU120" s="134">
        <v>39.637199999999993</v>
      </c>
      <c r="AV120" s="134">
        <v>3.2361</v>
      </c>
      <c r="AW120" s="134">
        <v>22.059749999999998</v>
      </c>
      <c r="AX120" s="134">
        <v>1.0451999999999999</v>
      </c>
      <c r="AY120" s="134">
        <f t="shared" si="88"/>
        <v>1695.7833920828998</v>
      </c>
      <c r="AZ120" s="136">
        <f t="shared" si="89"/>
        <v>0.16957833920828999</v>
      </c>
      <c r="BA120" s="136">
        <f t="shared" si="90"/>
        <v>99.700858839208237</v>
      </c>
      <c r="BB120" s="136">
        <f t="shared" si="91"/>
        <v>99.744441358732345</v>
      </c>
      <c r="BC120" s="136">
        <f t="shared" si="92"/>
        <v>99.887630905895392</v>
      </c>
      <c r="BD120" s="140">
        <f t="shared" si="93"/>
        <v>101.19340449189539</v>
      </c>
      <c r="BE120" s="124">
        <f t="shared" si="94"/>
        <v>22.644859504616921</v>
      </c>
      <c r="BF120" s="121">
        <f t="shared" si="95"/>
        <v>62.286230397784429</v>
      </c>
      <c r="BG120" s="121">
        <f t="shared" si="96"/>
        <v>56.107006587077137</v>
      </c>
      <c r="BH120" s="121">
        <f t="shared" si="97"/>
        <v>454.76555354913427</v>
      </c>
      <c r="BI120" s="121">
        <f t="shared" si="98"/>
        <v>549.33753545216246</v>
      </c>
      <c r="BJ120" s="121">
        <f t="shared" si="99"/>
        <v>30.455176886626887</v>
      </c>
      <c r="BK120" s="121">
        <f t="shared" si="100"/>
        <v>366.65834113216158</v>
      </c>
      <c r="BL120" s="121">
        <f t="shared" si="101"/>
        <v>214.40546850591977</v>
      </c>
      <c r="BM120" s="121">
        <f t="shared" si="102"/>
        <v>41.964771182723126</v>
      </c>
      <c r="BN120" s="121">
        <f t="shared" si="103"/>
        <v>15.570241318106468</v>
      </c>
      <c r="BO120" s="121">
        <f t="shared" si="104"/>
        <v>27.262276936316695</v>
      </c>
      <c r="BP120" s="121">
        <f t="shared" si="105"/>
        <v>40.798400590123684</v>
      </c>
      <c r="BQ120" s="121">
        <f t="shared" si="106"/>
        <v>145.42693609453875</v>
      </c>
      <c r="BR120" s="121">
        <f t="shared" si="107"/>
        <v>5.4455279139919872</v>
      </c>
      <c r="BS120" s="121">
        <f t="shared" si="108"/>
        <v>19.192887648247066</v>
      </c>
      <c r="BT120" s="121">
        <f t="shared" si="109"/>
        <v>48.724145579202961</v>
      </c>
      <c r="BU120" s="121">
        <f t="shared" si="110"/>
        <v>3.6823855221989503</v>
      </c>
      <c r="BV120" s="121">
        <f t="shared" si="111"/>
        <v>25.730257487520799</v>
      </c>
      <c r="BW120" s="121">
        <f t="shared" si="112"/>
        <v>1.1505850354997267</v>
      </c>
      <c r="BX120" s="122">
        <f t="shared" si="113"/>
        <v>2131.6085873239531</v>
      </c>
      <c r="BY120" s="125">
        <f t="shared" si="114"/>
        <v>0.21316085873239532</v>
      </c>
    </row>
    <row r="121" spans="1:77" x14ac:dyDescent="0.25">
      <c r="A121" s="184" t="s">
        <v>994</v>
      </c>
      <c r="B121" s="185" t="s">
        <v>993</v>
      </c>
      <c r="C121" s="107" t="s">
        <v>882</v>
      </c>
      <c r="D121" s="249">
        <v>47.144551999999997</v>
      </c>
      <c r="E121" s="249">
        <v>-120.40207700000001</v>
      </c>
      <c r="F121" s="253" t="s">
        <v>795</v>
      </c>
      <c r="G121" s="243" t="s">
        <v>784</v>
      </c>
      <c r="H121" s="71">
        <v>53.815538999999994</v>
      </c>
      <c r="I121" s="65">
        <v>14.056532999999998</v>
      </c>
      <c r="J121" s="65">
        <v>11.317204499999999</v>
      </c>
      <c r="K121" s="65">
        <v>8.9346509999999988</v>
      </c>
      <c r="L121" s="65">
        <v>4.9747499999999993</v>
      </c>
      <c r="M121" s="65">
        <v>2.9053544999999996</v>
      </c>
      <c r="N121" s="65">
        <v>1.0101255</v>
      </c>
      <c r="O121" s="66">
        <v>1.7910104999999998</v>
      </c>
      <c r="P121" s="66">
        <v>0.18944249999999999</v>
      </c>
      <c r="Q121" s="66">
        <v>0.28541999999999995</v>
      </c>
      <c r="R121" s="65">
        <v>0.46612285666731823</v>
      </c>
      <c r="S121" s="72">
        <v>99.280030499999995</v>
      </c>
      <c r="T121" s="71">
        <v>54.205804257886484</v>
      </c>
      <c r="U121" s="65">
        <v>14.158469663242096</v>
      </c>
      <c r="V121" s="65">
        <v>11.39927580904601</v>
      </c>
      <c r="W121" s="65">
        <v>8.9994442537968382</v>
      </c>
      <c r="X121" s="65">
        <v>5.0108264219358798</v>
      </c>
      <c r="Y121" s="65">
        <v>2.9264238592271585</v>
      </c>
      <c r="Z121" s="65">
        <v>1.0174508356944956</v>
      </c>
      <c r="AA121" s="65">
        <v>1.8039987407135214</v>
      </c>
      <c r="AB121" s="65">
        <v>0.19081631929998247</v>
      </c>
      <c r="AC121" s="65">
        <v>0.28748983915753329</v>
      </c>
      <c r="AD121" s="72">
        <v>100</v>
      </c>
      <c r="AE121" s="64"/>
      <c r="AF121" s="139">
        <v>17.192857801500001</v>
      </c>
      <c r="AG121" s="134">
        <v>46.2280704</v>
      </c>
      <c r="AH121" s="134">
        <v>37.862944859999992</v>
      </c>
      <c r="AI121" s="134">
        <v>319.37894999999997</v>
      </c>
      <c r="AJ121" s="134">
        <v>502.53014999999994</v>
      </c>
      <c r="AK121" s="134">
        <v>22.712999999999997</v>
      </c>
      <c r="AL121" s="134">
        <v>312.48464999999999</v>
      </c>
      <c r="AM121" s="134">
        <v>155.15008094999996</v>
      </c>
      <c r="AN121" s="134">
        <v>33.928799999999995</v>
      </c>
      <c r="AO121" s="135">
        <v>10.853999999999999</v>
      </c>
      <c r="AP121" s="134">
        <v>19.858799999999999</v>
      </c>
      <c r="AQ121" s="134">
        <v>36.551849999999995</v>
      </c>
      <c r="AR121" s="134">
        <v>113.94689999999999</v>
      </c>
      <c r="AS121" s="134">
        <v>5.0450999999999988</v>
      </c>
      <c r="AT121" s="134">
        <v>18.396581279999999</v>
      </c>
      <c r="AU121" s="134">
        <v>40.179899999999989</v>
      </c>
      <c r="AV121" s="134">
        <v>3.0149999999999997</v>
      </c>
      <c r="AW121" s="134">
        <v>23.617499999999996</v>
      </c>
      <c r="AX121" s="134">
        <v>1.1758499999999998</v>
      </c>
      <c r="AY121" s="134">
        <f t="shared" si="88"/>
        <v>1720.1109852914999</v>
      </c>
      <c r="AZ121" s="136">
        <f t="shared" si="89"/>
        <v>0.17201109852915</v>
      </c>
      <c r="BA121" s="136">
        <f t="shared" si="90"/>
        <v>99.452041598529149</v>
      </c>
      <c r="BB121" s="136">
        <f t="shared" si="91"/>
        <v>99.496428309511472</v>
      </c>
      <c r="BC121" s="136">
        <f t="shared" si="92"/>
        <v>99.962551166178784</v>
      </c>
      <c r="BD121" s="140">
        <f t="shared" si="93"/>
        <v>101.21876086567879</v>
      </c>
      <c r="BE121" s="124">
        <f t="shared" si="94"/>
        <v>21.878358139159683</v>
      </c>
      <c r="BF121" s="121">
        <f t="shared" si="95"/>
        <v>67.565744251834758</v>
      </c>
      <c r="BG121" s="121">
        <f t="shared" si="96"/>
        <v>58.076279601525037</v>
      </c>
      <c r="BH121" s="121">
        <f t="shared" si="97"/>
        <v>469.8460459129991</v>
      </c>
      <c r="BI121" s="121">
        <f t="shared" si="98"/>
        <v>561.07450998252511</v>
      </c>
      <c r="BJ121" s="121">
        <f t="shared" si="99"/>
        <v>24.838938925938923</v>
      </c>
      <c r="BK121" s="121">
        <f t="shared" si="100"/>
        <v>369.54644411093358</v>
      </c>
      <c r="BL121" s="121">
        <f t="shared" si="101"/>
        <v>209.57677016727686</v>
      </c>
      <c r="BM121" s="121">
        <f t="shared" si="102"/>
        <v>43.087915910241257</v>
      </c>
      <c r="BN121" s="121">
        <f t="shared" si="103"/>
        <v>15.527110455729444</v>
      </c>
      <c r="BO121" s="121">
        <f t="shared" si="104"/>
        <v>26.694875731497419</v>
      </c>
      <c r="BP121" s="121">
        <f t="shared" si="105"/>
        <v>45.755098040789342</v>
      </c>
      <c r="BQ121" s="121">
        <f t="shared" si="106"/>
        <v>141.83661087654883</v>
      </c>
      <c r="BR121" s="121">
        <f t="shared" si="107"/>
        <v>5.4347018147593982</v>
      </c>
      <c r="BS121" s="121">
        <f t="shared" si="108"/>
        <v>21.57502740137355</v>
      </c>
      <c r="BT121" s="121">
        <f t="shared" si="109"/>
        <v>49.391261162691031</v>
      </c>
      <c r="BU121" s="121">
        <f t="shared" si="110"/>
        <v>3.4307939647816306</v>
      </c>
      <c r="BV121" s="121">
        <f t="shared" si="111"/>
        <v>27.547200499168049</v>
      </c>
      <c r="BW121" s="121">
        <f t="shared" si="112"/>
        <v>1.2944081649371926</v>
      </c>
      <c r="BX121" s="122">
        <f t="shared" si="113"/>
        <v>2163.97809511471</v>
      </c>
      <c r="BY121" s="125">
        <f t="shared" si="114"/>
        <v>0.216397809511471</v>
      </c>
    </row>
    <row r="122" spans="1:77" x14ac:dyDescent="0.25">
      <c r="A122" s="184" t="s">
        <v>996</v>
      </c>
      <c r="B122" s="185" t="s">
        <v>995</v>
      </c>
      <c r="C122" s="107" t="s">
        <v>882</v>
      </c>
      <c r="D122" s="249">
        <v>47.138148000000001</v>
      </c>
      <c r="E122" s="249">
        <v>-120.404143</v>
      </c>
      <c r="F122" s="251" t="s">
        <v>801</v>
      </c>
      <c r="G122" s="243" t="s">
        <v>776</v>
      </c>
      <c r="H122" s="71">
        <v>53.496670000000002</v>
      </c>
      <c r="I122" s="65">
        <v>14.078188000000001</v>
      </c>
      <c r="J122" s="65">
        <v>11.838008</v>
      </c>
      <c r="K122" s="65">
        <v>8.8236629999999998</v>
      </c>
      <c r="L122" s="65">
        <v>5.1127210000000005</v>
      </c>
      <c r="M122" s="65">
        <v>2.8982960000000002</v>
      </c>
      <c r="N122" s="65">
        <v>1.093729</v>
      </c>
      <c r="O122" s="66">
        <v>1.7799229999999999</v>
      </c>
      <c r="P122" s="66">
        <v>0.199374</v>
      </c>
      <c r="Q122" s="66">
        <v>0.30532300000000001</v>
      </c>
      <c r="R122" s="65">
        <v>0.29133284777868412</v>
      </c>
      <c r="S122" s="72">
        <v>99.625895</v>
      </c>
      <c r="T122" s="71">
        <v>53.697555239026961</v>
      </c>
      <c r="U122" s="65">
        <v>14.131052975734873</v>
      </c>
      <c r="V122" s="65">
        <v>11.882460880276158</v>
      </c>
      <c r="W122" s="65">
        <v>8.8567967193669883</v>
      </c>
      <c r="X122" s="65">
        <v>5.1319197684497597</v>
      </c>
      <c r="Y122" s="65">
        <v>2.9091793855402757</v>
      </c>
      <c r="Z122" s="65">
        <v>1.0978360595907317</v>
      </c>
      <c r="AA122" s="65">
        <v>1.7866067853141998</v>
      </c>
      <c r="AB122" s="65">
        <v>0.20012266891052771</v>
      </c>
      <c r="AC122" s="65">
        <v>0.30646951778952652</v>
      </c>
      <c r="AD122" s="72">
        <v>100</v>
      </c>
      <c r="AE122" s="64"/>
      <c r="AF122" s="139">
        <v>16.995515162</v>
      </c>
      <c r="AG122" s="134">
        <v>45.713408000000001</v>
      </c>
      <c r="AH122" s="134">
        <v>35.538708399999997</v>
      </c>
      <c r="AI122" s="134">
        <v>312.08999999999997</v>
      </c>
      <c r="AJ122" s="134">
        <v>466.84220000000005</v>
      </c>
      <c r="AK122" s="134">
        <v>28.330500000000001</v>
      </c>
      <c r="AL122" s="134">
        <v>310.89819999999997</v>
      </c>
      <c r="AM122" s="134">
        <v>155.15739179999997</v>
      </c>
      <c r="AN122" s="134">
        <v>32.3705</v>
      </c>
      <c r="AO122" s="135">
        <v>9.6959999999999997</v>
      </c>
      <c r="AP122" s="134">
        <v>21.5029</v>
      </c>
      <c r="AQ122" s="134">
        <v>32.198799999999999</v>
      </c>
      <c r="AR122" s="134">
        <v>113.34220000000001</v>
      </c>
      <c r="AS122" s="134">
        <v>4.8075999999999999</v>
      </c>
      <c r="AT122" s="134">
        <v>19.302513999999999</v>
      </c>
      <c r="AU122" s="134">
        <v>41.430200000000006</v>
      </c>
      <c r="AV122" s="134">
        <v>2.2220000000000004</v>
      </c>
      <c r="AW122" s="134">
        <v>24.724800000000002</v>
      </c>
      <c r="AX122" s="134">
        <v>1.7372000000000001</v>
      </c>
      <c r="AY122" s="134">
        <f t="shared" si="88"/>
        <v>1674.9006373619998</v>
      </c>
      <c r="AZ122" s="136">
        <f t="shared" si="89"/>
        <v>0.16749006373619998</v>
      </c>
      <c r="BA122" s="136">
        <f t="shared" si="90"/>
        <v>99.793385063736196</v>
      </c>
      <c r="BB122" s="136">
        <f t="shared" si="91"/>
        <v>99.836779162976029</v>
      </c>
      <c r="BC122" s="136">
        <f t="shared" si="92"/>
        <v>100.12811201075472</v>
      </c>
      <c r="BD122" s="140">
        <f t="shared" si="93"/>
        <v>101.44213089875473</v>
      </c>
      <c r="BE122" s="124">
        <f t="shared" si="94"/>
        <v>21.627234504394824</v>
      </c>
      <c r="BF122" s="121">
        <f t="shared" si="95"/>
        <v>66.813527086083553</v>
      </c>
      <c r="BG122" s="121">
        <f t="shared" si="96"/>
        <v>54.511237130314079</v>
      </c>
      <c r="BH122" s="121">
        <f t="shared" si="97"/>
        <v>459.12309646264384</v>
      </c>
      <c r="BI122" s="121">
        <f t="shared" si="98"/>
        <v>521.22894239114612</v>
      </c>
      <c r="BJ122" s="121">
        <f t="shared" si="99"/>
        <v>30.982237451737451</v>
      </c>
      <c r="BK122" s="121">
        <f t="shared" si="100"/>
        <v>367.67029769459026</v>
      </c>
      <c r="BL122" s="121">
        <f t="shared" si="101"/>
        <v>209.58664566538036</v>
      </c>
      <c r="BM122" s="121">
        <f t="shared" si="102"/>
        <v>41.108951155728022</v>
      </c>
      <c r="BN122" s="121">
        <f t="shared" si="103"/>
        <v>13.870542010203859</v>
      </c>
      <c r="BO122" s="121">
        <f t="shared" si="104"/>
        <v>28.904930981067128</v>
      </c>
      <c r="BP122" s="121">
        <f t="shared" si="105"/>
        <v>40.3060105246593</v>
      </c>
      <c r="BQ122" s="121">
        <f t="shared" si="106"/>
        <v>141.08390414563254</v>
      </c>
      <c r="BR122" s="121">
        <f t="shared" si="107"/>
        <v>5.1788611612529563</v>
      </c>
      <c r="BS122" s="121">
        <f t="shared" si="108"/>
        <v>22.63748150413937</v>
      </c>
      <c r="BT122" s="121">
        <f t="shared" si="109"/>
        <v>50.928196143408087</v>
      </c>
      <c r="BU122" s="121">
        <f t="shared" si="110"/>
        <v>2.5284325670795309</v>
      </c>
      <c r="BV122" s="121">
        <f t="shared" si="111"/>
        <v>28.838743427620635</v>
      </c>
      <c r="BW122" s="121">
        <f t="shared" si="112"/>
        <v>1.9123577532243834</v>
      </c>
      <c r="BX122" s="122">
        <f t="shared" si="113"/>
        <v>2108.8416297603067</v>
      </c>
      <c r="BY122" s="125">
        <f t="shared" si="114"/>
        <v>0.21088416297603066</v>
      </c>
    </row>
    <row r="123" spans="1:77" x14ac:dyDescent="0.25">
      <c r="A123" s="184" t="s">
        <v>999</v>
      </c>
      <c r="B123" s="185" t="s">
        <v>998</v>
      </c>
      <c r="C123" s="107" t="s">
        <v>997</v>
      </c>
      <c r="D123" s="249">
        <v>47.190851000000002</v>
      </c>
      <c r="E123" s="249">
        <v>-120.480138</v>
      </c>
      <c r="F123" s="251" t="s">
        <v>801</v>
      </c>
      <c r="G123" s="243" t="s">
        <v>782</v>
      </c>
      <c r="H123" s="71">
        <v>53.945183999999998</v>
      </c>
      <c r="I123" s="65">
        <v>14.168489999999998</v>
      </c>
      <c r="J123" s="65">
        <v>11.239015499999999</v>
      </c>
      <c r="K123" s="65">
        <v>8.8198799999999995</v>
      </c>
      <c r="L123" s="65">
        <v>4.8330449999999994</v>
      </c>
      <c r="M123" s="65">
        <v>2.8506824999999996</v>
      </c>
      <c r="N123" s="65">
        <v>1.2657974999999999</v>
      </c>
      <c r="O123" s="66">
        <v>1.8287985</v>
      </c>
      <c r="P123" s="66">
        <v>0.19758299999999998</v>
      </c>
      <c r="Q123" s="66">
        <v>0.32330849999999994</v>
      </c>
      <c r="R123" s="65">
        <v>0.2108963093147202</v>
      </c>
      <c r="S123" s="72">
        <v>99.471784499999984</v>
      </c>
      <c r="T123" s="71">
        <v>54.231643949244734</v>
      </c>
      <c r="U123" s="65">
        <v>14.243727576838635</v>
      </c>
      <c r="V123" s="65">
        <v>11.298696968686633</v>
      </c>
      <c r="W123" s="65">
        <v>8.8667153648982762</v>
      </c>
      <c r="X123" s="65">
        <v>4.8587094564489295</v>
      </c>
      <c r="Y123" s="65">
        <v>2.8658202065330394</v>
      </c>
      <c r="Z123" s="65">
        <v>1.272519143355672</v>
      </c>
      <c r="AA123" s="65">
        <v>1.8385097936993382</v>
      </c>
      <c r="AB123" s="65">
        <v>0.19863220610061541</v>
      </c>
      <c r="AC123" s="65">
        <v>0.32502533419414026</v>
      </c>
      <c r="AD123" s="72">
        <v>100</v>
      </c>
      <c r="AE123" s="64"/>
      <c r="AF123" s="139">
        <v>22.177636611200004</v>
      </c>
      <c r="AG123" s="134">
        <v>42.965759999999996</v>
      </c>
      <c r="AH123" s="134">
        <v>36.860624189999989</v>
      </c>
      <c r="AI123" s="134">
        <v>318.11264999999992</v>
      </c>
      <c r="AJ123" s="134">
        <v>522.46934999999996</v>
      </c>
      <c r="AK123" s="134">
        <v>28.632449999999995</v>
      </c>
      <c r="AL123" s="134">
        <v>314.54489999999998</v>
      </c>
      <c r="AM123" s="134">
        <v>161.73669014999999</v>
      </c>
      <c r="AN123" s="134">
        <v>34.169999999999995</v>
      </c>
      <c r="AO123" s="135">
        <v>10.874099999999999</v>
      </c>
      <c r="AP123" s="134">
        <v>19.768349999999998</v>
      </c>
      <c r="AQ123" s="134">
        <v>33.265499999999996</v>
      </c>
      <c r="AR123" s="134">
        <v>116.05739999999999</v>
      </c>
      <c r="AS123" s="134">
        <v>6.4018499999999996</v>
      </c>
      <c r="AT123" s="134">
        <v>16.817927279999996</v>
      </c>
      <c r="AU123" s="134">
        <v>40.601999999999997</v>
      </c>
      <c r="AV123" s="134">
        <v>3.8893499999999999</v>
      </c>
      <c r="AW123" s="134">
        <v>21.567299999999999</v>
      </c>
      <c r="AX123" s="134">
        <v>1.0451999999999999</v>
      </c>
      <c r="AY123" s="134">
        <f t="shared" si="88"/>
        <v>1751.9590382311999</v>
      </c>
      <c r="AZ123" s="136">
        <f t="shared" si="89"/>
        <v>0.17519590382311998</v>
      </c>
      <c r="BA123" s="136">
        <f t="shared" si="90"/>
        <v>99.646980403823108</v>
      </c>
      <c r="BB123" s="136">
        <f t="shared" si="91"/>
        <v>99.691738272213257</v>
      </c>
      <c r="BC123" s="136">
        <f t="shared" si="92"/>
        <v>99.902634581527977</v>
      </c>
      <c r="BD123" s="140">
        <f t="shared" si="93"/>
        <v>101.15016530202797</v>
      </c>
      <c r="BE123" s="124">
        <f t="shared" si="94"/>
        <v>28.221618654790536</v>
      </c>
      <c r="BF123" s="121">
        <f t="shared" si="95"/>
        <v>62.797636298176776</v>
      </c>
      <c r="BG123" s="121">
        <f t="shared" si="96"/>
        <v>56.538864704280613</v>
      </c>
      <c r="BH123" s="121">
        <f t="shared" si="97"/>
        <v>467.98316156216868</v>
      </c>
      <c r="BI123" s="121">
        <f t="shared" si="98"/>
        <v>583.33661081258185</v>
      </c>
      <c r="BJ123" s="121">
        <f t="shared" si="99"/>
        <v>31.312449999999995</v>
      </c>
      <c r="BK123" s="121">
        <f t="shared" si="100"/>
        <v>371.98290958685232</v>
      </c>
      <c r="BL123" s="121">
        <f t="shared" si="101"/>
        <v>218.47396360757509</v>
      </c>
      <c r="BM123" s="121">
        <f t="shared" si="102"/>
        <v>43.394228108655298</v>
      </c>
      <c r="BN123" s="121">
        <f t="shared" si="103"/>
        <v>15.555864363980794</v>
      </c>
      <c r="BO123" s="121">
        <f t="shared" si="104"/>
        <v>26.573289759036143</v>
      </c>
      <c r="BP123" s="121">
        <f t="shared" si="105"/>
        <v>41.641290765744493</v>
      </c>
      <c r="BQ123" s="121">
        <f t="shared" si="106"/>
        <v>144.46367810922439</v>
      </c>
      <c r="BR123" s="121">
        <f t="shared" si="107"/>
        <v>6.8962252111588391</v>
      </c>
      <c r="BS123" s="121">
        <f t="shared" si="108"/>
        <v>19.723623448166435</v>
      </c>
      <c r="BT123" s="121">
        <f t="shared" si="109"/>
        <v>49.910128838737315</v>
      </c>
      <c r="BU123" s="121">
        <f t="shared" si="110"/>
        <v>4.4257242145683033</v>
      </c>
      <c r="BV123" s="121">
        <f t="shared" si="111"/>
        <v>25.155869051580702</v>
      </c>
      <c r="BW123" s="121">
        <f t="shared" si="112"/>
        <v>1.1505850354997267</v>
      </c>
      <c r="BX123" s="122">
        <f t="shared" si="113"/>
        <v>2199.5377221327781</v>
      </c>
      <c r="BY123" s="125">
        <f t="shared" si="114"/>
        <v>0.2199537722132778</v>
      </c>
    </row>
    <row r="124" spans="1:77" x14ac:dyDescent="0.25">
      <c r="A124" s="184" t="s">
        <v>1002</v>
      </c>
      <c r="B124" s="185" t="s">
        <v>1001</v>
      </c>
      <c r="C124" s="107" t="s">
        <v>1000</v>
      </c>
      <c r="D124" s="249">
        <v>47.178902000000001</v>
      </c>
      <c r="E124" s="249">
        <v>-120.477413</v>
      </c>
      <c r="F124" s="251" t="s">
        <v>807</v>
      </c>
      <c r="G124" s="243" t="s">
        <v>776</v>
      </c>
      <c r="H124" s="71">
        <v>54.328405000000004</v>
      </c>
      <c r="I124" s="65">
        <v>14.182622</v>
      </c>
      <c r="J124" s="65">
        <v>11.152218</v>
      </c>
      <c r="K124" s="65">
        <v>8.535105999999999</v>
      </c>
      <c r="L124" s="65">
        <v>4.8159830000000001</v>
      </c>
      <c r="M124" s="65">
        <v>2.8993060000000002</v>
      </c>
      <c r="N124" s="65">
        <v>1.309768</v>
      </c>
      <c r="O124" s="66">
        <v>1.7528550000000001</v>
      </c>
      <c r="P124" s="66">
        <v>0.192304</v>
      </c>
      <c r="Q124" s="66">
        <v>0.31582699999999997</v>
      </c>
      <c r="R124" s="65">
        <v>0.34318398474759482</v>
      </c>
      <c r="S124" s="72">
        <v>99.484393999999995</v>
      </c>
      <c r="T124" s="71">
        <v>54.60997731965881</v>
      </c>
      <c r="U124" s="65">
        <v>14.256127448492073</v>
      </c>
      <c r="V124" s="65">
        <v>11.210017522949379</v>
      </c>
      <c r="W124" s="65">
        <v>8.5793416000503555</v>
      </c>
      <c r="X124" s="65">
        <v>4.8409431935626008</v>
      </c>
      <c r="Y124" s="65">
        <v>2.914332473091207</v>
      </c>
      <c r="Z124" s="65">
        <v>1.3165562429821909</v>
      </c>
      <c r="AA124" s="65">
        <v>1.7619396666375635</v>
      </c>
      <c r="AB124" s="65">
        <v>0.19330066985179606</v>
      </c>
      <c r="AC124" s="65">
        <v>0.31746386272403693</v>
      </c>
      <c r="AD124" s="72">
        <v>100</v>
      </c>
      <c r="AE124" s="64"/>
      <c r="AF124" s="139">
        <v>15.870883416800002</v>
      </c>
      <c r="AG124" s="134">
        <v>38.897766399999995</v>
      </c>
      <c r="AH124" s="134">
        <v>35.244438840000001</v>
      </c>
      <c r="AI124" s="134">
        <v>314.51399999999995</v>
      </c>
      <c r="AJ124" s="134">
        <v>561.87309999999991</v>
      </c>
      <c r="AK124" s="134">
        <v>32.259399999999999</v>
      </c>
      <c r="AL124" s="134">
        <v>317.91769999999997</v>
      </c>
      <c r="AM124" s="134">
        <v>164.64656399999998</v>
      </c>
      <c r="AN124" s="134">
        <v>33.420900000000003</v>
      </c>
      <c r="AO124" s="135">
        <v>12.291700000000001</v>
      </c>
      <c r="AP124" s="134">
        <v>19.553599999999999</v>
      </c>
      <c r="AQ124" s="134">
        <v>25.987300000000001</v>
      </c>
      <c r="AR124" s="134">
        <v>116.49340000000001</v>
      </c>
      <c r="AS124" s="134">
        <v>5.6762000000000006</v>
      </c>
      <c r="AT124" s="134">
        <v>21.534201919999997</v>
      </c>
      <c r="AU124" s="134">
        <v>44.046100000000003</v>
      </c>
      <c r="AV124" s="134">
        <v>4.1107000000000005</v>
      </c>
      <c r="AW124" s="134">
        <v>23.836000000000002</v>
      </c>
      <c r="AX124" s="134">
        <v>0.40400000000000003</v>
      </c>
      <c r="AY124" s="134">
        <f t="shared" si="88"/>
        <v>1788.5779545767998</v>
      </c>
      <c r="AZ124" s="136">
        <f t="shared" si="89"/>
        <v>0.17885779545767999</v>
      </c>
      <c r="BA124" s="136">
        <f t="shared" si="90"/>
        <v>99.663251795457668</v>
      </c>
      <c r="BB124" s="136">
        <f t="shared" si="91"/>
        <v>99.708100875609318</v>
      </c>
      <c r="BC124" s="136">
        <f t="shared" si="92"/>
        <v>100.05128486035692</v>
      </c>
      <c r="BD124" s="140">
        <f t="shared" si="93"/>
        <v>101.28918105835692</v>
      </c>
      <c r="BE124" s="124">
        <f t="shared" si="94"/>
        <v>20.196111396169787</v>
      </c>
      <c r="BF124" s="121">
        <f t="shared" si="95"/>
        <v>56.851962753565651</v>
      </c>
      <c r="BG124" s="121">
        <f t="shared" si="96"/>
        <v>54.059870198661805</v>
      </c>
      <c r="BH124" s="121">
        <f t="shared" si="97"/>
        <v>462.68910109536336</v>
      </c>
      <c r="BI124" s="121">
        <f t="shared" si="98"/>
        <v>627.3308661278578</v>
      </c>
      <c r="BJ124" s="121">
        <f t="shared" si="99"/>
        <v>35.278882859482856</v>
      </c>
      <c r="BK124" s="121">
        <f t="shared" si="100"/>
        <v>375.97160550102717</v>
      </c>
      <c r="BL124" s="121">
        <f t="shared" si="101"/>
        <v>222.40462196974346</v>
      </c>
      <c r="BM124" s="121">
        <f t="shared" si="102"/>
        <v>42.442907761093302</v>
      </c>
      <c r="BN124" s="121">
        <f t="shared" si="103"/>
        <v>17.583801694185521</v>
      </c>
      <c r="BO124" s="121">
        <f t="shared" si="104"/>
        <v>26.284615490533564</v>
      </c>
      <c r="BP124" s="121">
        <f t="shared" si="105"/>
        <v>32.530541116671387</v>
      </c>
      <c r="BQ124" s="121">
        <f t="shared" si="106"/>
        <v>145.00639372800978</v>
      </c>
      <c r="BR124" s="121">
        <f t="shared" si="107"/>
        <v>6.1145377576137854</v>
      </c>
      <c r="BS124" s="121">
        <f t="shared" si="108"/>
        <v>25.254746489001509</v>
      </c>
      <c r="BT124" s="121">
        <f t="shared" si="109"/>
        <v>54.143798971575492</v>
      </c>
      <c r="BU124" s="121">
        <f t="shared" si="110"/>
        <v>4.6776002490971313</v>
      </c>
      <c r="BV124" s="121">
        <f t="shared" si="111"/>
        <v>27.802056572379371</v>
      </c>
      <c r="BW124" s="121">
        <f t="shared" si="112"/>
        <v>0.4447343612149729</v>
      </c>
      <c r="BX124" s="122">
        <f t="shared" si="113"/>
        <v>2237.0687560932474</v>
      </c>
      <c r="BY124" s="125">
        <f t="shared" si="114"/>
        <v>0.22370687560932476</v>
      </c>
    </row>
    <row r="125" spans="1:77" s="46" customFormat="1" x14ac:dyDescent="0.25">
      <c r="A125" s="184" t="s">
        <v>1005</v>
      </c>
      <c r="B125" s="185" t="s">
        <v>1004</v>
      </c>
      <c r="C125" s="107" t="s">
        <v>1003</v>
      </c>
      <c r="D125" s="249">
        <v>47.172375000000002</v>
      </c>
      <c r="E125" s="249">
        <v>-120.47457</v>
      </c>
      <c r="F125" s="251" t="s">
        <v>801</v>
      </c>
      <c r="G125" s="243" t="s">
        <v>776</v>
      </c>
      <c r="H125" s="71">
        <v>53.307496999999998</v>
      </c>
      <c r="I125" s="65">
        <v>13.897701</v>
      </c>
      <c r="J125" s="65">
        <v>11.733170000000001</v>
      </c>
      <c r="K125" s="65">
        <v>8.7461959999999994</v>
      </c>
      <c r="L125" s="65">
        <v>4.9748559999999999</v>
      </c>
      <c r="M125" s="65">
        <v>2.8307270000000004</v>
      </c>
      <c r="N125" s="65">
        <v>1.1373610000000001</v>
      </c>
      <c r="O125" s="66">
        <v>1.8049709999999999</v>
      </c>
      <c r="P125" s="66">
        <v>0.20220199999999999</v>
      </c>
      <c r="Q125" s="66">
        <v>0.31097900000000001</v>
      </c>
      <c r="R125" s="65">
        <v>0.76303518440014728</v>
      </c>
      <c r="S125" s="72">
        <v>98.945660000000004</v>
      </c>
      <c r="T125" s="71">
        <v>53.87552824449299</v>
      </c>
      <c r="U125" s="65">
        <v>14.045791397015289</v>
      </c>
      <c r="V125" s="65">
        <v>11.858195700549171</v>
      </c>
      <c r="W125" s="65">
        <v>8.8393932588857353</v>
      </c>
      <c r="X125" s="65">
        <v>5.0278668109344054</v>
      </c>
      <c r="Y125" s="65">
        <v>2.8608905130351348</v>
      </c>
      <c r="Z125" s="65">
        <v>1.1494804319866074</v>
      </c>
      <c r="AA125" s="65">
        <v>1.8242043157830266</v>
      </c>
      <c r="AB125" s="65">
        <v>0.20435661351897597</v>
      </c>
      <c r="AC125" s="65">
        <v>0.31429271379866486</v>
      </c>
      <c r="AD125" s="72">
        <v>100</v>
      </c>
      <c r="AE125" s="64"/>
      <c r="AF125" s="139">
        <v>17.536704230800002</v>
      </c>
      <c r="AG125" s="134">
        <v>43.034726400000004</v>
      </c>
      <c r="AH125" s="134">
        <v>36.17251976</v>
      </c>
      <c r="AI125" s="134">
        <v>311.17089999999996</v>
      </c>
      <c r="AJ125" s="134">
        <v>496.08170000000001</v>
      </c>
      <c r="AK125" s="134">
        <v>26.956900000000001</v>
      </c>
      <c r="AL125" s="134">
        <v>311.31229999999999</v>
      </c>
      <c r="AM125" s="134">
        <v>158.93839749999998</v>
      </c>
      <c r="AN125" s="134">
        <v>32.946199999999997</v>
      </c>
      <c r="AO125" s="135">
        <v>11.079700000000001</v>
      </c>
      <c r="AP125" s="134">
        <v>19.5031</v>
      </c>
      <c r="AQ125" s="134">
        <v>31.269600000000001</v>
      </c>
      <c r="AR125" s="134">
        <v>114.97840000000001</v>
      </c>
      <c r="AS125" s="134">
        <v>5.6155999999999997</v>
      </c>
      <c r="AT125" s="134">
        <v>16.711217599999998</v>
      </c>
      <c r="AU125" s="134">
        <v>42.803800000000003</v>
      </c>
      <c r="AV125" s="134">
        <v>3.3027000000000002</v>
      </c>
      <c r="AW125" s="134">
        <v>24.704600000000003</v>
      </c>
      <c r="AX125" s="134">
        <v>0.61609999999999998</v>
      </c>
      <c r="AY125" s="134">
        <f t="shared" si="88"/>
        <v>1704.7351654908</v>
      </c>
      <c r="AZ125" s="136">
        <f t="shared" si="89"/>
        <v>0.17047351654908</v>
      </c>
      <c r="BA125" s="136">
        <f t="shared" si="90"/>
        <v>99.116133516549084</v>
      </c>
      <c r="BB125" s="136">
        <f t="shared" si="91"/>
        <v>99.159896389479428</v>
      </c>
      <c r="BC125" s="136">
        <f t="shared" si="92"/>
        <v>99.92293157387958</v>
      </c>
      <c r="BD125" s="140">
        <f t="shared" si="93"/>
        <v>101.22531344387959</v>
      </c>
      <c r="BE125" s="124">
        <f t="shared" si="94"/>
        <v>22.315911651900326</v>
      </c>
      <c r="BF125" s="121">
        <f t="shared" si="95"/>
        <v>62.898435793030245</v>
      </c>
      <c r="BG125" s="121">
        <f t="shared" si="96"/>
        <v>55.483412060026694</v>
      </c>
      <c r="BH125" s="121">
        <f t="shared" si="97"/>
        <v>457.77098637273764</v>
      </c>
      <c r="BI125" s="121">
        <f t="shared" si="98"/>
        <v>553.87482072229511</v>
      </c>
      <c r="BJ125" s="121">
        <f t="shared" si="99"/>
        <v>29.480068363168364</v>
      </c>
      <c r="BK125" s="121">
        <f t="shared" si="100"/>
        <v>368.16001513353115</v>
      </c>
      <c r="BL125" s="121">
        <f t="shared" si="101"/>
        <v>214.69402915972373</v>
      </c>
      <c r="BM125" s="121">
        <f t="shared" si="102"/>
        <v>41.840061987514758</v>
      </c>
      <c r="BN125" s="121">
        <f t="shared" si="103"/>
        <v>15.849983942910038</v>
      </c>
      <c r="BO125" s="121">
        <f t="shared" si="104"/>
        <v>26.216731669535285</v>
      </c>
      <c r="BP125" s="121">
        <f t="shared" si="105"/>
        <v>39.142850873383061</v>
      </c>
      <c r="BQ125" s="121">
        <f t="shared" si="106"/>
        <v>143.12058142878996</v>
      </c>
      <c r="BR125" s="121">
        <f t="shared" si="107"/>
        <v>6.0492579950769825</v>
      </c>
      <c r="BS125" s="121">
        <f t="shared" si="108"/>
        <v>19.598477137830248</v>
      </c>
      <c r="BT125" s="121">
        <f t="shared" si="109"/>
        <v>52.616698014569344</v>
      </c>
      <c r="BU125" s="121">
        <f t="shared" si="110"/>
        <v>3.7581702247045747</v>
      </c>
      <c r="BV125" s="121">
        <f t="shared" si="111"/>
        <v>28.815182362728791</v>
      </c>
      <c r="BW125" s="121">
        <f t="shared" si="112"/>
        <v>0.67821990085283357</v>
      </c>
      <c r="BX125" s="122">
        <f t="shared" si="113"/>
        <v>2142.3638947943086</v>
      </c>
      <c r="BY125" s="125">
        <f t="shared" si="114"/>
        <v>0.21423638947943086</v>
      </c>
    </row>
    <row r="126" spans="1:77" x14ac:dyDescent="0.25">
      <c r="A126" s="184" t="s">
        <v>1007</v>
      </c>
      <c r="B126" s="185" t="s">
        <v>1006</v>
      </c>
      <c r="C126" s="107" t="s">
        <v>898</v>
      </c>
      <c r="D126" s="249">
        <v>47.109206</v>
      </c>
      <c r="E126" s="249">
        <v>-120.434178</v>
      </c>
      <c r="F126" s="251" t="s">
        <v>807</v>
      </c>
      <c r="G126" s="243" t="s">
        <v>776</v>
      </c>
      <c r="H126" s="71">
        <v>54.386682</v>
      </c>
      <c r="I126" s="65">
        <v>14.172521999999999</v>
      </c>
      <c r="J126" s="65">
        <v>11.297153</v>
      </c>
      <c r="K126" s="65">
        <v>8.5482359999999993</v>
      </c>
      <c r="L126" s="65">
        <v>4.8828450000000005</v>
      </c>
      <c r="M126" s="65">
        <v>2.9727329999999998</v>
      </c>
      <c r="N126" s="65">
        <v>1.2435120000000002</v>
      </c>
      <c r="O126" s="66">
        <v>1.7511380000000001</v>
      </c>
      <c r="P126" s="66">
        <v>0.19331399999999999</v>
      </c>
      <c r="Q126" s="66">
        <v>0.30946400000000002</v>
      </c>
      <c r="R126" s="65">
        <v>5.4577705007377311E-2</v>
      </c>
      <c r="S126" s="72">
        <v>99.757598999999999</v>
      </c>
      <c r="T126" s="71">
        <v>54.518836204147213</v>
      </c>
      <c r="U126" s="65">
        <v>14.206959812655473</v>
      </c>
      <c r="V126" s="65">
        <v>11.324603953228666</v>
      </c>
      <c r="W126" s="65">
        <v>8.5690073595295715</v>
      </c>
      <c r="X126" s="65">
        <v>4.8947098255642665</v>
      </c>
      <c r="Y126" s="65">
        <v>2.9799564442203543</v>
      </c>
      <c r="Z126" s="65">
        <v>1.2465336099358209</v>
      </c>
      <c r="AA126" s="65">
        <v>1.755393090405073</v>
      </c>
      <c r="AB126" s="65">
        <v>0.19378373370834637</v>
      </c>
      <c r="AC126" s="65">
        <v>0.31021596660521072</v>
      </c>
      <c r="AD126" s="72">
        <v>100</v>
      </c>
      <c r="AE126" s="64"/>
      <c r="AF126" s="139">
        <v>14.790716578800001</v>
      </c>
      <c r="AG126" s="134">
        <v>40.190566400000002</v>
      </c>
      <c r="AH126" s="134">
        <v>36.376244839999998</v>
      </c>
      <c r="AI126" s="134">
        <v>308.73680000000002</v>
      </c>
      <c r="AJ126" s="134">
        <v>540.38030000000003</v>
      </c>
      <c r="AK126" s="134">
        <v>32.946199999999997</v>
      </c>
      <c r="AL126" s="134">
        <v>314.61500000000001</v>
      </c>
      <c r="AM126" s="134">
        <v>161.9129283</v>
      </c>
      <c r="AN126" s="134">
        <v>33.693599999999996</v>
      </c>
      <c r="AO126" s="135">
        <v>11.0191</v>
      </c>
      <c r="AP126" s="134">
        <v>19.967700000000001</v>
      </c>
      <c r="AQ126" s="134">
        <v>25.270199999999999</v>
      </c>
      <c r="AR126" s="134">
        <v>113.6755</v>
      </c>
      <c r="AS126" s="134">
        <v>5.6257000000000001</v>
      </c>
      <c r="AT126" s="134">
        <v>23.02551944</v>
      </c>
      <c r="AU126" s="134">
        <v>44.409700000000001</v>
      </c>
      <c r="AV126" s="134">
        <v>3.5350000000000001</v>
      </c>
      <c r="AW126" s="134">
        <v>22.189699999999998</v>
      </c>
      <c r="AX126" s="134">
        <v>2.8481999999999998</v>
      </c>
      <c r="AY126" s="134">
        <f t="shared" si="88"/>
        <v>1755.2086755587998</v>
      </c>
      <c r="AZ126" s="136">
        <f t="shared" si="89"/>
        <v>0.17552086755587998</v>
      </c>
      <c r="BA126" s="136">
        <f t="shared" si="90"/>
        <v>99.933119867555874</v>
      </c>
      <c r="BB126" s="136">
        <f t="shared" si="91"/>
        <v>99.977290083152255</v>
      </c>
      <c r="BC126" s="136">
        <f t="shared" si="92"/>
        <v>100.03186778815963</v>
      </c>
      <c r="BD126" s="140">
        <f t="shared" si="93"/>
        <v>101.28585177115963</v>
      </c>
      <c r="BE126" s="124">
        <f t="shared" si="94"/>
        <v>18.821571037338582</v>
      </c>
      <c r="BF126" s="121">
        <f t="shared" si="95"/>
        <v>58.74148557839834</v>
      </c>
      <c r="BG126" s="121">
        <f t="shared" si="96"/>
        <v>55.795896858862889</v>
      </c>
      <c r="BH126" s="121">
        <f t="shared" si="97"/>
        <v>454.19012338738185</v>
      </c>
      <c r="BI126" s="121">
        <f t="shared" si="98"/>
        <v>603.33417214212909</v>
      </c>
      <c r="BJ126" s="121">
        <f t="shared" si="99"/>
        <v>36.029967403767401</v>
      </c>
      <c r="BK126" s="121">
        <f t="shared" si="100"/>
        <v>372.06581031727922</v>
      </c>
      <c r="BL126" s="121">
        <f t="shared" si="101"/>
        <v>218.71202614696341</v>
      </c>
      <c r="BM126" s="121">
        <f t="shared" si="102"/>
        <v>42.789223418255432</v>
      </c>
      <c r="BN126" s="121">
        <f t="shared" si="103"/>
        <v>15.763293055346262</v>
      </c>
      <c r="BO126" s="121">
        <f t="shared" si="104"/>
        <v>26.84126282271945</v>
      </c>
      <c r="BP126" s="121">
        <f t="shared" si="105"/>
        <v>31.632885298838634</v>
      </c>
      <c r="BQ126" s="121">
        <f t="shared" si="106"/>
        <v>141.4987828514609</v>
      </c>
      <c r="BR126" s="121">
        <f t="shared" si="107"/>
        <v>6.0601379554997834</v>
      </c>
      <c r="BS126" s="121">
        <f t="shared" si="108"/>
        <v>27.003724512061048</v>
      </c>
      <c r="BT126" s="121">
        <f t="shared" si="109"/>
        <v>54.59075534923582</v>
      </c>
      <c r="BU126" s="121">
        <f t="shared" si="110"/>
        <v>4.0225063567174351</v>
      </c>
      <c r="BV126" s="121">
        <f t="shared" si="111"/>
        <v>25.881829783693842</v>
      </c>
      <c r="BW126" s="121">
        <f t="shared" si="112"/>
        <v>3.1353772465655583</v>
      </c>
      <c r="BX126" s="122">
        <f t="shared" si="113"/>
        <v>2196.9108315225144</v>
      </c>
      <c r="BY126" s="125">
        <f t="shared" si="114"/>
        <v>0.21969108315225144</v>
      </c>
    </row>
    <row r="127" spans="1:77" x14ac:dyDescent="0.25">
      <c r="A127" s="184" t="s">
        <v>1010</v>
      </c>
      <c r="B127" s="185" t="s">
        <v>1009</v>
      </c>
      <c r="C127" s="107" t="s">
        <v>1008</v>
      </c>
      <c r="D127" s="249">
        <v>47.152312000000002</v>
      </c>
      <c r="E127" s="249">
        <v>-120.431467</v>
      </c>
      <c r="F127" s="251" t="s">
        <v>807</v>
      </c>
      <c r="G127" s="243" t="s">
        <v>776</v>
      </c>
      <c r="H127" s="71">
        <v>53.931980000000003</v>
      </c>
      <c r="I127" s="65">
        <v>14.131010999999999</v>
      </c>
      <c r="J127" s="65">
        <v>11.213626000000001</v>
      </c>
      <c r="K127" s="65">
        <v>8.6366110000000003</v>
      </c>
      <c r="L127" s="65">
        <v>4.890117</v>
      </c>
      <c r="M127" s="65">
        <v>2.8103250000000002</v>
      </c>
      <c r="N127" s="65">
        <v>1.179478</v>
      </c>
      <c r="O127" s="66">
        <v>1.7099300000000002</v>
      </c>
      <c r="P127" s="66">
        <v>0.18998099999999998</v>
      </c>
      <c r="Q127" s="66">
        <v>0.29653600000000002</v>
      </c>
      <c r="R127" s="65">
        <v>0.53147996729375391</v>
      </c>
      <c r="S127" s="72">
        <v>98.989595000000023</v>
      </c>
      <c r="T127" s="71">
        <v>54.482473637759597</v>
      </c>
      <c r="U127" s="65">
        <v>14.275248827919738</v>
      </c>
      <c r="V127" s="65">
        <v>11.328085542728001</v>
      </c>
      <c r="W127" s="65">
        <v>8.7247664767190933</v>
      </c>
      <c r="X127" s="65">
        <v>4.94003132349415</v>
      </c>
      <c r="Y127" s="65">
        <v>2.8390105040837872</v>
      </c>
      <c r="Z127" s="65">
        <v>1.1915171488478156</v>
      </c>
      <c r="AA127" s="65">
        <v>1.7273835699600546</v>
      </c>
      <c r="AB127" s="65">
        <v>0.19192017100383119</v>
      </c>
      <c r="AC127" s="65">
        <v>0.29956279748391734</v>
      </c>
      <c r="AD127" s="72">
        <v>100</v>
      </c>
      <c r="AE127" s="64"/>
      <c r="AF127" s="139">
        <v>15.142966881599998</v>
      </c>
      <c r="AG127" s="134">
        <v>41.597132799999997</v>
      </c>
      <c r="AH127" s="134">
        <v>35.550026459999998</v>
      </c>
      <c r="AI127" s="134">
        <v>311.76679999999999</v>
      </c>
      <c r="AJ127" s="134">
        <v>546.02620000000002</v>
      </c>
      <c r="AK127" s="134">
        <v>29.764699999999998</v>
      </c>
      <c r="AL127" s="134">
        <v>317.71569999999997</v>
      </c>
      <c r="AM127" s="134">
        <v>157.6606061</v>
      </c>
      <c r="AN127" s="134">
        <v>31.663500000000003</v>
      </c>
      <c r="AO127" s="135">
        <v>10.716099999999999</v>
      </c>
      <c r="AP127" s="134">
        <v>20.381799999999998</v>
      </c>
      <c r="AQ127" s="134">
        <v>27.573</v>
      </c>
      <c r="AR127" s="134">
        <v>111.91810000000001</v>
      </c>
      <c r="AS127" s="134">
        <v>6.0297000000000001</v>
      </c>
      <c r="AT127" s="134">
        <v>21.259207199999999</v>
      </c>
      <c r="AU127" s="134">
        <v>38.662800000000004</v>
      </c>
      <c r="AV127" s="134">
        <v>3.0804999999999998</v>
      </c>
      <c r="AW127" s="134">
        <v>21.886700000000001</v>
      </c>
      <c r="AX127" s="134">
        <v>1.5352000000000001</v>
      </c>
      <c r="AY127" s="134">
        <f t="shared" si="88"/>
        <v>1749.9307394416005</v>
      </c>
      <c r="AZ127" s="136">
        <f t="shared" si="89"/>
        <v>0.17499307394416005</v>
      </c>
      <c r="BA127" s="136">
        <f t="shared" si="90"/>
        <v>99.164588073944188</v>
      </c>
      <c r="BB127" s="136">
        <f t="shared" si="91"/>
        <v>99.20865257850771</v>
      </c>
      <c r="BC127" s="136">
        <f t="shared" si="92"/>
        <v>99.740132545801458</v>
      </c>
      <c r="BD127" s="140">
        <f t="shared" si="93"/>
        <v>100.98484503180146</v>
      </c>
      <c r="BE127" s="124">
        <f t="shared" si="94"/>
        <v>19.269818697399693</v>
      </c>
      <c r="BF127" s="121">
        <f t="shared" si="95"/>
        <v>60.797286411816295</v>
      </c>
      <c r="BG127" s="121">
        <f t="shared" si="96"/>
        <v>54.528597396916091</v>
      </c>
      <c r="BH127" s="121">
        <f t="shared" si="97"/>
        <v>458.64762917828125</v>
      </c>
      <c r="BI127" s="121">
        <f t="shared" si="98"/>
        <v>609.63781497014713</v>
      </c>
      <c r="BJ127" s="121">
        <f t="shared" si="99"/>
        <v>32.550678705978704</v>
      </c>
      <c r="BK127" s="121">
        <f t="shared" si="100"/>
        <v>375.73271894544621</v>
      </c>
      <c r="BL127" s="121">
        <f t="shared" si="101"/>
        <v>212.96798820041658</v>
      </c>
      <c r="BM127" s="121">
        <f t="shared" si="102"/>
        <v>40.21109574827063</v>
      </c>
      <c r="BN127" s="121">
        <f t="shared" si="103"/>
        <v>15.32983861752739</v>
      </c>
      <c r="BO127" s="121">
        <f t="shared" si="104"/>
        <v>27.397910154905336</v>
      </c>
      <c r="BP127" s="121">
        <f t="shared" si="105"/>
        <v>34.515498347653669</v>
      </c>
      <c r="BQ127" s="121">
        <f t="shared" si="106"/>
        <v>139.31124058436592</v>
      </c>
      <c r="BR127" s="121">
        <f t="shared" si="107"/>
        <v>6.4953363724117965</v>
      </c>
      <c r="BS127" s="121">
        <f t="shared" si="108"/>
        <v>24.932239903189114</v>
      </c>
      <c r="BT127" s="121">
        <f t="shared" si="109"/>
        <v>47.526361491215546</v>
      </c>
      <c r="BU127" s="121">
        <f t="shared" si="110"/>
        <v>3.5053269679966212</v>
      </c>
      <c r="BV127" s="121">
        <f t="shared" si="111"/>
        <v>25.528413810316142</v>
      </c>
      <c r="BW127" s="121">
        <f t="shared" si="112"/>
        <v>1.6899905726168969</v>
      </c>
      <c r="BX127" s="122">
        <f t="shared" si="113"/>
        <v>2190.5757850768705</v>
      </c>
      <c r="BY127" s="125">
        <f t="shared" si="114"/>
        <v>0.21905757850768706</v>
      </c>
    </row>
    <row r="128" spans="1:77" x14ac:dyDescent="0.25">
      <c r="A128" s="184" t="s">
        <v>1012</v>
      </c>
      <c r="B128" s="185" t="s">
        <v>1011</v>
      </c>
      <c r="C128" s="107" t="s">
        <v>838</v>
      </c>
      <c r="D128" s="249">
        <v>47.147843000000002</v>
      </c>
      <c r="E128" s="249">
        <v>-120.43676499999999</v>
      </c>
      <c r="F128" s="251" t="s">
        <v>807</v>
      </c>
      <c r="G128" s="243" t="s">
        <v>776</v>
      </c>
      <c r="H128" s="71">
        <v>54.645468499999993</v>
      </c>
      <c r="I128" s="65">
        <v>14.1469685</v>
      </c>
      <c r="J128" s="65">
        <v>11.326790999999998</v>
      </c>
      <c r="K128" s="65">
        <v>8.4724079999999997</v>
      </c>
      <c r="L128" s="65">
        <v>4.738933499999999</v>
      </c>
      <c r="M128" s="65">
        <v>2.8899079999999997</v>
      </c>
      <c r="N128" s="65">
        <v>1.3835464999999998</v>
      </c>
      <c r="O128" s="66">
        <v>1.7800054999999999</v>
      </c>
      <c r="P128" s="66">
        <v>0.19366199999999997</v>
      </c>
      <c r="Q128" s="66">
        <v>0.33119449999999995</v>
      </c>
      <c r="R128" s="65">
        <v>0</v>
      </c>
      <c r="S128" s="72">
        <v>99.908885999999995</v>
      </c>
      <c r="T128" s="71">
        <v>54.695303578902873</v>
      </c>
      <c r="U128" s="65">
        <v>14.159870124064842</v>
      </c>
      <c r="V128" s="65">
        <v>11.337120704158385</v>
      </c>
      <c r="W128" s="65">
        <v>8.4801345898301772</v>
      </c>
      <c r="X128" s="65">
        <v>4.7432552696063484</v>
      </c>
      <c r="Y128" s="65">
        <v>2.8925435120956107</v>
      </c>
      <c r="Z128" s="65">
        <v>1.3848082541927251</v>
      </c>
      <c r="AA128" s="65">
        <v>1.7816288132769291</v>
      </c>
      <c r="AB128" s="65">
        <v>0.19383861411486461</v>
      </c>
      <c r="AC128" s="65">
        <v>0.33149653975723437</v>
      </c>
      <c r="AD128" s="72">
        <v>100</v>
      </c>
      <c r="AE128" s="64"/>
      <c r="AF128" s="139">
        <v>14.5531751803</v>
      </c>
      <c r="AG128" s="134">
        <v>37.5105024</v>
      </c>
      <c r="AH128" s="134">
        <v>35.521283069999996</v>
      </c>
      <c r="AI128" s="134">
        <v>311.13810000000001</v>
      </c>
      <c r="AJ128" s="134">
        <v>571.64800000000002</v>
      </c>
      <c r="AK128" s="134">
        <v>33.423949999999998</v>
      </c>
      <c r="AL128" s="134">
        <v>316.47699999999998</v>
      </c>
      <c r="AM128" s="134">
        <v>165.92477019999995</v>
      </c>
      <c r="AN128" s="134">
        <v>34.053249999999991</v>
      </c>
      <c r="AO128" s="135">
        <v>10.677799999999998</v>
      </c>
      <c r="AP128" s="134">
        <v>20.4421</v>
      </c>
      <c r="AQ128" s="134">
        <v>25.435899999999997</v>
      </c>
      <c r="AR128" s="134">
        <v>116.57274999999998</v>
      </c>
      <c r="AS128" s="134">
        <v>6.5366</v>
      </c>
      <c r="AT128" s="134">
        <v>20.088961199999993</v>
      </c>
      <c r="AU128" s="134">
        <v>45.106599999999993</v>
      </c>
      <c r="AV128" s="134">
        <v>5.0242499999999994</v>
      </c>
      <c r="AW128" s="134">
        <v>25.405449999999998</v>
      </c>
      <c r="AX128" s="134">
        <v>1.4514499999999999</v>
      </c>
      <c r="AY128" s="134">
        <f t="shared" si="88"/>
        <v>1796.9918920502998</v>
      </c>
      <c r="AZ128" s="136">
        <f t="shared" si="89"/>
        <v>0.17969918920502997</v>
      </c>
      <c r="BA128" s="136">
        <f t="shared" si="90"/>
        <v>100.08858518920502</v>
      </c>
      <c r="BB128" s="136">
        <f t="shared" si="91"/>
        <v>100.13335485636489</v>
      </c>
      <c r="BC128" s="136">
        <f t="shared" si="92"/>
        <v>100.13335485636489</v>
      </c>
      <c r="BD128" s="140">
        <f t="shared" si="93"/>
        <v>101.39062865736489</v>
      </c>
      <c r="BE128" s="124">
        <f t="shared" si="94"/>
        <v>18.519293437578149</v>
      </c>
      <c r="BF128" s="121">
        <f t="shared" si="95"/>
        <v>54.824373805492733</v>
      </c>
      <c r="BG128" s="121">
        <f t="shared" si="96"/>
        <v>54.484509195100088</v>
      </c>
      <c r="BH128" s="121">
        <f t="shared" si="97"/>
        <v>457.72273350477019</v>
      </c>
      <c r="BI128" s="121">
        <f t="shared" si="98"/>
        <v>638.24453414882782</v>
      </c>
      <c r="BJ128" s="121">
        <f t="shared" si="99"/>
        <v>36.552434848484843</v>
      </c>
      <c r="BK128" s="121">
        <f t="shared" si="100"/>
        <v>374.26782401278246</v>
      </c>
      <c r="BL128" s="121">
        <f t="shared" si="101"/>
        <v>224.13122324099973</v>
      </c>
      <c r="BM128" s="121">
        <f t="shared" si="102"/>
        <v>43.24596132107304</v>
      </c>
      <c r="BN128" s="121">
        <f t="shared" si="103"/>
        <v>15.275048832152924</v>
      </c>
      <c r="BO128" s="121">
        <f t="shared" si="104"/>
        <v>27.478967469879521</v>
      </c>
      <c r="BP128" s="121">
        <f t="shared" si="105"/>
        <v>31.840306256884773</v>
      </c>
      <c r="BQ128" s="121">
        <f t="shared" si="106"/>
        <v>145.10516548110752</v>
      </c>
      <c r="BR128" s="121">
        <f t="shared" si="107"/>
        <v>7.0413811187798645</v>
      </c>
      <c r="BS128" s="121">
        <f t="shared" si="108"/>
        <v>23.559806126931097</v>
      </c>
      <c r="BT128" s="121">
        <f t="shared" si="109"/>
        <v>55.447421739751455</v>
      </c>
      <c r="BU128" s="121">
        <f t="shared" si="110"/>
        <v>5.7171365099681948</v>
      </c>
      <c r="BV128" s="121">
        <f t="shared" si="111"/>
        <v>29.632646339434277</v>
      </c>
      <c r="BW128" s="121">
        <f t="shared" si="112"/>
        <v>1.5977962588749315</v>
      </c>
      <c r="BX128" s="122">
        <f t="shared" si="113"/>
        <v>2244.6885636488737</v>
      </c>
      <c r="BY128" s="125">
        <f t="shared" si="114"/>
        <v>0.22446885636488736</v>
      </c>
    </row>
    <row r="129" spans="1:77" x14ac:dyDescent="0.25">
      <c r="A129" s="184" t="s">
        <v>1015</v>
      </c>
      <c r="B129" s="185" t="s">
        <v>1014</v>
      </c>
      <c r="C129" s="107" t="s">
        <v>1013</v>
      </c>
      <c r="D129" s="249">
        <v>47.139949999999999</v>
      </c>
      <c r="E129" s="249">
        <v>-120.439616</v>
      </c>
      <c r="F129" s="251" t="s">
        <v>801</v>
      </c>
      <c r="G129" s="243" t="s">
        <v>784</v>
      </c>
      <c r="H129" s="71">
        <v>53.733329999999995</v>
      </c>
      <c r="I129" s="65">
        <v>14.024272499999999</v>
      </c>
      <c r="J129" s="65">
        <v>11.745535499999997</v>
      </c>
      <c r="K129" s="65">
        <v>8.6826974999999997</v>
      </c>
      <c r="L129" s="65">
        <v>4.8095279999999994</v>
      </c>
      <c r="M129" s="65">
        <v>2.867667</v>
      </c>
      <c r="N129" s="65">
        <v>1.2351449999999999</v>
      </c>
      <c r="O129" s="66">
        <v>1.8438734999999997</v>
      </c>
      <c r="P129" s="66">
        <v>0.203814</v>
      </c>
      <c r="Q129" s="66">
        <v>0.33396149999999997</v>
      </c>
      <c r="R129" s="65">
        <v>0.10272967420019738</v>
      </c>
      <c r="S129" s="72">
        <v>99.479824499999992</v>
      </c>
      <c r="T129" s="71">
        <v>54.014299150678532</v>
      </c>
      <c r="U129" s="65">
        <v>14.097604786184558</v>
      </c>
      <c r="V129" s="65">
        <v>11.806952373543842</v>
      </c>
      <c r="W129" s="65">
        <v>8.7280989322613856</v>
      </c>
      <c r="X129" s="65">
        <v>4.8346768042398383</v>
      </c>
      <c r="Y129" s="65">
        <v>2.8826619009566108</v>
      </c>
      <c r="Z129" s="65">
        <v>1.2416035173041546</v>
      </c>
      <c r="AA129" s="65">
        <v>1.853515031080498</v>
      </c>
      <c r="AB129" s="65">
        <v>0.20487973418167821</v>
      </c>
      <c r="AC129" s="65">
        <v>0.33570776956889381</v>
      </c>
      <c r="AD129" s="72">
        <v>100</v>
      </c>
      <c r="AE129" s="64"/>
      <c r="AF129" s="139">
        <v>16.293323449999999</v>
      </c>
      <c r="AG129" s="134">
        <v>41.3088768</v>
      </c>
      <c r="AH129" s="134">
        <v>36.7142178</v>
      </c>
      <c r="AI129" s="134">
        <v>312.17309999999998</v>
      </c>
      <c r="AJ129" s="134">
        <v>511.90679999999998</v>
      </c>
      <c r="AK129" s="134">
        <v>29.727899999999995</v>
      </c>
      <c r="AL129" s="134">
        <v>312.09269999999998</v>
      </c>
      <c r="AM129" s="134">
        <v>162.28904819999997</v>
      </c>
      <c r="AN129" s="134">
        <v>33.908699999999996</v>
      </c>
      <c r="AO129" s="135">
        <v>10.743449999999998</v>
      </c>
      <c r="AP129" s="134">
        <v>20.300999999999998</v>
      </c>
      <c r="AQ129" s="134">
        <v>32.371049999999997</v>
      </c>
      <c r="AR129" s="134">
        <v>118.3488</v>
      </c>
      <c r="AS129" s="134">
        <v>4.7134499999999999</v>
      </c>
      <c r="AT129" s="134">
        <v>21.859095719999996</v>
      </c>
      <c r="AU129" s="134">
        <v>40.772849999999998</v>
      </c>
      <c r="AV129" s="134">
        <v>2.9546999999999994</v>
      </c>
      <c r="AW129" s="134">
        <v>25.346099999999996</v>
      </c>
      <c r="AX129" s="134">
        <v>2.7938999999999994</v>
      </c>
      <c r="AY129" s="134">
        <f t="shared" si="88"/>
        <v>1736.6190619699996</v>
      </c>
      <c r="AZ129" s="136">
        <f t="shared" si="89"/>
        <v>0.17366190619699995</v>
      </c>
      <c r="BA129" s="136">
        <f t="shared" si="90"/>
        <v>99.65348640619699</v>
      </c>
      <c r="BB129" s="136">
        <f t="shared" si="91"/>
        <v>99.697766404373425</v>
      </c>
      <c r="BC129" s="136">
        <f t="shared" si="92"/>
        <v>99.800496078573616</v>
      </c>
      <c r="BD129" s="140">
        <f t="shared" si="93"/>
        <v>101.10425051907362</v>
      </c>
      <c r="BE129" s="124">
        <f t="shared" si="94"/>
        <v>20.733677311352409</v>
      </c>
      <c r="BF129" s="121">
        <f t="shared" si="95"/>
        <v>60.375978946318952</v>
      </c>
      <c r="BG129" s="121">
        <f t="shared" si="96"/>
        <v>56.314298483334817</v>
      </c>
      <c r="BH129" s="121">
        <f t="shared" si="97"/>
        <v>459.24534686898829</v>
      </c>
      <c r="BI129" s="121">
        <f t="shared" si="98"/>
        <v>571.54353219746611</v>
      </c>
      <c r="BJ129" s="121">
        <f t="shared" si="99"/>
        <v>32.510434222534215</v>
      </c>
      <c r="BK129" s="121">
        <f t="shared" si="100"/>
        <v>369.08292141063686</v>
      </c>
      <c r="BL129" s="121">
        <f t="shared" si="101"/>
        <v>219.22008900684057</v>
      </c>
      <c r="BM129" s="121">
        <f t="shared" si="102"/>
        <v>43.062389893706758</v>
      </c>
      <c r="BN129" s="121">
        <f t="shared" si="103"/>
        <v>15.368963960347012</v>
      </c>
      <c r="BO129" s="121">
        <f t="shared" si="104"/>
        <v>27.289296041308088</v>
      </c>
      <c r="BP129" s="121">
        <f t="shared" si="105"/>
        <v>40.521630681710882</v>
      </c>
      <c r="BQ129" s="121">
        <f t="shared" si="106"/>
        <v>147.31592253327213</v>
      </c>
      <c r="BR129" s="121">
        <f t="shared" si="107"/>
        <v>5.0774405400839813</v>
      </c>
      <c r="BS129" s="121">
        <f t="shared" si="108"/>
        <v>25.635773405407814</v>
      </c>
      <c r="BT129" s="121">
        <f t="shared" si="109"/>
        <v>50.120146707613195</v>
      </c>
      <c r="BU129" s="121">
        <f t="shared" si="110"/>
        <v>3.3621780854859975</v>
      </c>
      <c r="BV129" s="121">
        <f t="shared" si="111"/>
        <v>29.563421131447583</v>
      </c>
      <c r="BW129" s="121">
        <f t="shared" si="112"/>
        <v>3.0756023064319615</v>
      </c>
      <c r="BX129" s="122">
        <f t="shared" si="113"/>
        <v>2179.4190437342868</v>
      </c>
      <c r="BY129" s="125">
        <f t="shared" si="114"/>
        <v>0.21794190437342867</v>
      </c>
    </row>
    <row r="130" spans="1:77" x14ac:dyDescent="0.25">
      <c r="A130" s="184" t="s">
        <v>1017</v>
      </c>
      <c r="B130" s="185" t="s">
        <v>1016</v>
      </c>
      <c r="C130" s="107" t="s">
        <v>1013</v>
      </c>
      <c r="D130" s="249">
        <v>47.134065999999997</v>
      </c>
      <c r="E130" s="249">
        <v>-120.44076699999999</v>
      </c>
      <c r="F130" s="251" t="s">
        <v>625</v>
      </c>
      <c r="G130" s="243" t="s">
        <v>776</v>
      </c>
      <c r="H130" s="71">
        <v>53.752726499999994</v>
      </c>
      <c r="I130" s="65">
        <v>13.855432499999999</v>
      </c>
      <c r="J130" s="65">
        <v>11.451974999999999</v>
      </c>
      <c r="K130" s="65">
        <v>8.6980739999999983</v>
      </c>
      <c r="L130" s="65">
        <v>4.0284419999999992</v>
      </c>
      <c r="M130" s="65">
        <v>2.8587224999999998</v>
      </c>
      <c r="N130" s="65">
        <v>1.2032864999999999</v>
      </c>
      <c r="O130" s="66">
        <v>1.9253789999999997</v>
      </c>
      <c r="P130" s="66">
        <v>0.19888949999999997</v>
      </c>
      <c r="Q130" s="66">
        <v>0.28632449999999998</v>
      </c>
      <c r="R130" s="65">
        <v>1.2597586941095111</v>
      </c>
      <c r="S130" s="72">
        <v>98.259252000000018</v>
      </c>
      <c r="T130" s="71">
        <v>54.705002741115905</v>
      </c>
      <c r="U130" s="65">
        <v>14.100893521965746</v>
      </c>
      <c r="V130" s="65">
        <v>11.654856684640748</v>
      </c>
      <c r="W130" s="65">
        <v>8.852167936307918</v>
      </c>
      <c r="X130" s="65">
        <v>4.0998093492508962</v>
      </c>
      <c r="Y130" s="65">
        <v>2.9093672522563061</v>
      </c>
      <c r="Z130" s="65">
        <v>1.2246037655568554</v>
      </c>
      <c r="AA130" s="65">
        <v>1.9594887614247252</v>
      </c>
      <c r="AB130" s="65">
        <v>0.20241300025365541</v>
      </c>
      <c r="AC130" s="65">
        <v>0.29139698722721802</v>
      </c>
      <c r="AD130" s="72">
        <v>100</v>
      </c>
      <c r="AE130" s="64"/>
      <c r="AF130" s="139">
        <v>13.817417663500004</v>
      </c>
      <c r="AG130" s="134">
        <v>20.006092800000001</v>
      </c>
      <c r="AH130" s="134">
        <v>37.311105389999994</v>
      </c>
      <c r="AI130" s="134">
        <v>341.92109999999997</v>
      </c>
      <c r="AJ130" s="134">
        <v>484.28939999999994</v>
      </c>
      <c r="AK130" s="134">
        <v>29.325899999999997</v>
      </c>
      <c r="AL130" s="134">
        <v>330.67514999999992</v>
      </c>
      <c r="AM130" s="134">
        <v>158.68308809999996</v>
      </c>
      <c r="AN130" s="134">
        <v>33.5871</v>
      </c>
      <c r="AO130" s="135">
        <v>10.884149999999998</v>
      </c>
      <c r="AP130" s="134">
        <v>20.652749999999997</v>
      </c>
      <c r="AQ130" s="134">
        <v>26.712899999999994</v>
      </c>
      <c r="AR130" s="134">
        <v>117.01214999999999</v>
      </c>
      <c r="AS130" s="134">
        <v>5.6279999999999992</v>
      </c>
      <c r="AT130" s="134">
        <v>18.133472279999996</v>
      </c>
      <c r="AU130" s="134">
        <v>40.270349999999993</v>
      </c>
      <c r="AV130" s="134">
        <v>3.6079499999999993</v>
      </c>
      <c r="AW130" s="134">
        <v>24.682799999999997</v>
      </c>
      <c r="AX130" s="134">
        <v>1.9496999999999998</v>
      </c>
      <c r="AY130" s="134">
        <f t="shared" si="88"/>
        <v>1719.1505762334998</v>
      </c>
      <c r="AZ130" s="136">
        <f t="shared" si="89"/>
        <v>0.17191505762334999</v>
      </c>
      <c r="BA130" s="136">
        <f t="shared" si="90"/>
        <v>98.431167057623369</v>
      </c>
      <c r="BB130" s="136">
        <f t="shared" si="91"/>
        <v>98.475471930610254</v>
      </c>
      <c r="BC130" s="136">
        <f t="shared" si="92"/>
        <v>99.735230624719762</v>
      </c>
      <c r="BD130" s="140">
        <f t="shared" si="93"/>
        <v>101.00639984971976</v>
      </c>
      <c r="BE130" s="124">
        <f t="shared" si="94"/>
        <v>17.583022886051531</v>
      </c>
      <c r="BF130" s="121">
        <f t="shared" si="95"/>
        <v>29.240384422432498</v>
      </c>
      <c r="BG130" s="121">
        <f t="shared" si="96"/>
        <v>57.229837691806203</v>
      </c>
      <c r="BH130" s="121">
        <f t="shared" si="97"/>
        <v>503.00834431706647</v>
      </c>
      <c r="BI130" s="121">
        <f t="shared" si="98"/>
        <v>540.70872721712533</v>
      </c>
      <c r="BJ130" s="121">
        <f t="shared" si="99"/>
        <v>32.07080698490698</v>
      </c>
      <c r="BK130" s="121">
        <f t="shared" si="100"/>
        <v>391.05865148367945</v>
      </c>
      <c r="BL130" s="121">
        <f t="shared" si="101"/>
        <v>214.34915715503175</v>
      </c>
      <c r="BM130" s="121">
        <f t="shared" si="102"/>
        <v>42.653973629154713</v>
      </c>
      <c r="BN130" s="121">
        <f t="shared" si="103"/>
        <v>15.570241318106468</v>
      </c>
      <c r="BO130" s="121">
        <f t="shared" si="104"/>
        <v>27.762130378657485</v>
      </c>
      <c r="BP130" s="121">
        <f t="shared" si="105"/>
        <v>33.438837116419592</v>
      </c>
      <c r="BQ130" s="121">
        <f t="shared" si="106"/>
        <v>145.65211328591096</v>
      </c>
      <c r="BR130" s="121">
        <f t="shared" si="107"/>
        <v>6.0626155702495286</v>
      </c>
      <c r="BS130" s="121">
        <f t="shared" si="108"/>
        <v>21.266460075839028</v>
      </c>
      <c r="BT130" s="121">
        <f t="shared" si="109"/>
        <v>49.50244709327238</v>
      </c>
      <c r="BU130" s="121">
        <f t="shared" si="110"/>
        <v>4.1055167778553505</v>
      </c>
      <c r="BV130" s="121">
        <f t="shared" si="111"/>
        <v>28.789755074875206</v>
      </c>
      <c r="BW130" s="121">
        <f t="shared" si="112"/>
        <v>2.1462836239129515</v>
      </c>
      <c r="BX130" s="122">
        <f t="shared" si="113"/>
        <v>2162.1993061023536</v>
      </c>
      <c r="BY130" s="125">
        <f t="shared" si="114"/>
        <v>0.21621993061023537</v>
      </c>
    </row>
    <row r="131" spans="1:77" x14ac:dyDescent="0.25">
      <c r="A131" s="184" t="s">
        <v>1019</v>
      </c>
      <c r="B131" s="185" t="s">
        <v>1018</v>
      </c>
      <c r="C131" s="107" t="s">
        <v>1013</v>
      </c>
      <c r="D131" s="249">
        <v>47.141527000000004</v>
      </c>
      <c r="E131" s="249">
        <v>-120.444164</v>
      </c>
      <c r="F131" s="251" t="s">
        <v>781</v>
      </c>
      <c r="G131" s="243" t="s">
        <v>782</v>
      </c>
      <c r="H131" s="71">
        <v>55.863468499999996</v>
      </c>
      <c r="I131" s="65">
        <v>13.648298999999998</v>
      </c>
      <c r="J131" s="65">
        <v>11.612817999999999</v>
      </c>
      <c r="K131" s="65">
        <v>7.0008609999999996</v>
      </c>
      <c r="L131" s="65">
        <v>3.489976</v>
      </c>
      <c r="M131" s="65">
        <v>3.0292675</v>
      </c>
      <c r="N131" s="65">
        <v>1.7862984999999998</v>
      </c>
      <c r="O131" s="66">
        <v>1.9246429999999999</v>
      </c>
      <c r="P131" s="66">
        <v>0.18148199999999998</v>
      </c>
      <c r="Q131" s="66">
        <v>0.309778</v>
      </c>
      <c r="R131" s="65">
        <v>1.0092145677928779</v>
      </c>
      <c r="S131" s="72">
        <v>98.846891499999998</v>
      </c>
      <c r="T131" s="71">
        <v>56.515149492586723</v>
      </c>
      <c r="U131" s="65">
        <v>13.807514624777045</v>
      </c>
      <c r="V131" s="65">
        <v>11.748288513453151</v>
      </c>
      <c r="W131" s="65">
        <v>7.0825302584249696</v>
      </c>
      <c r="X131" s="65">
        <v>3.530688671175866</v>
      </c>
      <c r="Y131" s="65">
        <v>3.064605729154366</v>
      </c>
      <c r="Z131" s="65">
        <v>1.8071367474413698</v>
      </c>
      <c r="AA131" s="65">
        <v>1.94709511932401</v>
      </c>
      <c r="AB131" s="65">
        <v>0.18359909679102046</v>
      </c>
      <c r="AC131" s="65">
        <v>0.31339174687147348</v>
      </c>
      <c r="AD131" s="72">
        <v>100</v>
      </c>
      <c r="AE131" s="64"/>
      <c r="AF131" s="139">
        <v>9.1191732009000024</v>
      </c>
      <c r="AG131" s="134">
        <v>7.1404031999999997</v>
      </c>
      <c r="AH131" s="134">
        <v>30.311949849999998</v>
      </c>
      <c r="AI131" s="134">
        <v>317.94874999999996</v>
      </c>
      <c r="AJ131" s="134">
        <v>725.6031999999999</v>
      </c>
      <c r="AK131" s="134">
        <v>49.836499999999994</v>
      </c>
      <c r="AL131" s="134">
        <v>308.22505000000001</v>
      </c>
      <c r="AM131" s="134">
        <v>189.68093654999998</v>
      </c>
      <c r="AN131" s="134">
        <v>35.352449999999997</v>
      </c>
      <c r="AO131" s="135">
        <v>11.92625</v>
      </c>
      <c r="AP131" s="134">
        <v>22.482249999999997</v>
      </c>
      <c r="AQ131" s="134">
        <v>15.164099999999998</v>
      </c>
      <c r="AR131" s="134">
        <v>118.958</v>
      </c>
      <c r="AS131" s="134">
        <v>7.7139999999999986</v>
      </c>
      <c r="AT131" s="134">
        <v>24.000462639999995</v>
      </c>
      <c r="AU131" s="134">
        <v>54.45474999999999</v>
      </c>
      <c r="AV131" s="134">
        <v>6.1914999999999987</v>
      </c>
      <c r="AW131" s="134">
        <v>26.755399999999998</v>
      </c>
      <c r="AX131" s="134">
        <v>2.2228499999999998</v>
      </c>
      <c r="AY131" s="134">
        <f t="shared" si="88"/>
        <v>1963.0879754408998</v>
      </c>
      <c r="AZ131" s="136">
        <f t="shared" si="89"/>
        <v>0.19630879754408997</v>
      </c>
      <c r="BA131" s="136">
        <f t="shared" si="90"/>
        <v>99.043200297544089</v>
      </c>
      <c r="BB131" s="136">
        <f t="shared" si="91"/>
        <v>99.089388823317819</v>
      </c>
      <c r="BC131" s="136">
        <f t="shared" si="92"/>
        <v>100.0986033911107</v>
      </c>
      <c r="BD131" s="140">
        <f t="shared" si="93"/>
        <v>101.3876261891107</v>
      </c>
      <c r="BE131" s="124">
        <f t="shared" si="94"/>
        <v>11.604384769872921</v>
      </c>
      <c r="BF131" s="121">
        <f t="shared" si="95"/>
        <v>10.436227432633279</v>
      </c>
      <c r="BG131" s="121">
        <f t="shared" si="96"/>
        <v>46.494145694826052</v>
      </c>
      <c r="BH131" s="121">
        <f t="shared" si="97"/>
        <v>467.74204433473363</v>
      </c>
      <c r="BI131" s="121">
        <f t="shared" si="98"/>
        <v>810.13539164118242</v>
      </c>
      <c r="BJ131" s="121">
        <f t="shared" si="99"/>
        <v>54.501201064701057</v>
      </c>
      <c r="BK131" s="121">
        <f t="shared" si="100"/>
        <v>364.50901256562429</v>
      </c>
      <c r="BL131" s="121">
        <f t="shared" si="101"/>
        <v>256.22105899683186</v>
      </c>
      <c r="BM131" s="121">
        <f t="shared" si="102"/>
        <v>44.895881752994761</v>
      </c>
      <c r="BN131" s="121">
        <f t="shared" si="103"/>
        <v>17.061009864809591</v>
      </c>
      <c r="BO131" s="121">
        <f t="shared" si="104"/>
        <v>30.22140662650602</v>
      </c>
      <c r="BP131" s="121">
        <f t="shared" si="105"/>
        <v>18.982209715796429</v>
      </c>
      <c r="BQ131" s="121">
        <f t="shared" si="106"/>
        <v>148.07423068685941</v>
      </c>
      <c r="BR131" s="121">
        <f t="shared" si="107"/>
        <v>8.3097044258892794</v>
      </c>
      <c r="BS131" s="121">
        <f t="shared" si="108"/>
        <v>28.147112293444671</v>
      </c>
      <c r="BT131" s="121">
        <f t="shared" si="109"/>
        <v>66.938662833880855</v>
      </c>
      <c r="BU131" s="121">
        <f t="shared" si="110"/>
        <v>7.0453601435971684</v>
      </c>
      <c r="BV131" s="121">
        <f t="shared" si="111"/>
        <v>31.207213643926789</v>
      </c>
      <c r="BW131" s="121">
        <f t="shared" si="112"/>
        <v>2.4469746901651046</v>
      </c>
      <c r="BX131" s="122">
        <f t="shared" si="113"/>
        <v>2424.9732331782743</v>
      </c>
      <c r="BY131" s="125">
        <f t="shared" si="114"/>
        <v>0.24249732331782742</v>
      </c>
    </row>
    <row r="132" spans="1:77" x14ac:dyDescent="0.25">
      <c r="A132" s="184" t="s">
        <v>1021</v>
      </c>
      <c r="B132" s="185" t="s">
        <v>1020</v>
      </c>
      <c r="C132" s="107" t="s">
        <v>1013</v>
      </c>
      <c r="D132" s="249">
        <v>47.137275000000002</v>
      </c>
      <c r="E132" s="249">
        <v>-120.451397</v>
      </c>
      <c r="F132" s="251" t="s">
        <v>781</v>
      </c>
      <c r="G132" s="243" t="s">
        <v>776</v>
      </c>
      <c r="H132" s="71">
        <v>56.543537000000001</v>
      </c>
      <c r="I132" s="65">
        <v>13.895377999999999</v>
      </c>
      <c r="J132" s="65">
        <v>11.239987000000001</v>
      </c>
      <c r="K132" s="65">
        <v>7.0256610000000004</v>
      </c>
      <c r="L132" s="65">
        <v>3.5567150000000001</v>
      </c>
      <c r="M132" s="65">
        <v>3.3293640000000004</v>
      </c>
      <c r="N132" s="65">
        <v>1.681953</v>
      </c>
      <c r="O132" s="66">
        <v>1.9293019999999999</v>
      </c>
      <c r="P132" s="66">
        <v>0.18412299999999998</v>
      </c>
      <c r="Q132" s="66">
        <v>0.30764599999999998</v>
      </c>
      <c r="R132" s="65">
        <v>0.26128610828874049</v>
      </c>
      <c r="S132" s="72">
        <v>99.693666000000007</v>
      </c>
      <c r="T132" s="71">
        <v>56.717281316548231</v>
      </c>
      <c r="U132" s="65">
        <v>13.938075062863071</v>
      </c>
      <c r="V132" s="65">
        <v>11.274524702502163</v>
      </c>
      <c r="W132" s="65">
        <v>7.047249120119627</v>
      </c>
      <c r="X132" s="65">
        <v>3.5676439062838754</v>
      </c>
      <c r="Y132" s="65">
        <v>3.3395943128423027</v>
      </c>
      <c r="Z132" s="65">
        <v>1.6871212259362593</v>
      </c>
      <c r="AA132" s="65">
        <v>1.9352302682900633</v>
      </c>
      <c r="AB132" s="65">
        <v>0.18468876447978147</v>
      </c>
      <c r="AC132" s="65">
        <v>0.30859132013462115</v>
      </c>
      <c r="AD132" s="72">
        <v>100</v>
      </c>
      <c r="AE132" s="64"/>
      <c r="AF132" s="139">
        <v>10.482172518399999</v>
      </c>
      <c r="AG132" s="134">
        <v>7.1259135999999996</v>
      </c>
      <c r="AH132" s="134">
        <v>30.932257979999999</v>
      </c>
      <c r="AI132" s="134">
        <v>335.4008</v>
      </c>
      <c r="AJ132" s="134">
        <v>716.70609999999999</v>
      </c>
      <c r="AK132" s="134">
        <v>41.440300000000001</v>
      </c>
      <c r="AL132" s="134">
        <v>314.85739999999998</v>
      </c>
      <c r="AM132" s="134">
        <v>189.49018039999996</v>
      </c>
      <c r="AN132" s="134">
        <v>35.7742</v>
      </c>
      <c r="AO132" s="135">
        <v>11.160500000000001</v>
      </c>
      <c r="AP132" s="134">
        <v>20.3414</v>
      </c>
      <c r="AQ132" s="134">
        <v>16.2913</v>
      </c>
      <c r="AR132" s="134">
        <v>119.584</v>
      </c>
      <c r="AS132" s="134">
        <v>9.0597000000000012</v>
      </c>
      <c r="AT132" s="134">
        <v>23.332244319999997</v>
      </c>
      <c r="AU132" s="134">
        <v>51.7423</v>
      </c>
      <c r="AV132" s="134">
        <v>5.6257000000000001</v>
      </c>
      <c r="AW132" s="134">
        <v>26.583200000000001</v>
      </c>
      <c r="AX132" s="134">
        <v>2.5249999999999999</v>
      </c>
      <c r="AY132" s="134">
        <f t="shared" si="88"/>
        <v>1968.4546688184</v>
      </c>
      <c r="AZ132" s="136">
        <f t="shared" si="89"/>
        <v>0.19684546688184001</v>
      </c>
      <c r="BA132" s="136">
        <f t="shared" si="90"/>
        <v>99.890511466881847</v>
      </c>
      <c r="BB132" s="136">
        <f t="shared" si="91"/>
        <v>99.937401439045672</v>
      </c>
      <c r="BC132" s="136">
        <f t="shared" si="92"/>
        <v>100.19868754733442</v>
      </c>
      <c r="BD132" s="140">
        <f t="shared" si="93"/>
        <v>101.44632610433442</v>
      </c>
      <c r="BE132" s="124">
        <f t="shared" si="94"/>
        <v>13.338836805478861</v>
      </c>
      <c r="BF132" s="121">
        <f t="shared" si="95"/>
        <v>10.415049810477729</v>
      </c>
      <c r="BG132" s="121">
        <f t="shared" si="96"/>
        <v>47.445608623295669</v>
      </c>
      <c r="BH132" s="121">
        <f t="shared" si="97"/>
        <v>493.41617434729699</v>
      </c>
      <c r="BI132" s="121">
        <f t="shared" si="98"/>
        <v>800.20178661715454</v>
      </c>
      <c r="BJ132" s="121">
        <f t="shared" si="99"/>
        <v>45.319115958815956</v>
      </c>
      <c r="BK132" s="121">
        <f t="shared" si="100"/>
        <v>372.35247418397626</v>
      </c>
      <c r="BL132" s="121">
        <f t="shared" si="101"/>
        <v>255.96338553922382</v>
      </c>
      <c r="BM132" s="121">
        <f t="shared" si="102"/>
        <v>45.431483617344355</v>
      </c>
      <c r="BN132" s="121">
        <f t="shared" si="103"/>
        <v>15.965571792995069</v>
      </c>
      <c r="BO132" s="121">
        <f t="shared" si="104"/>
        <v>27.343603098106716</v>
      </c>
      <c r="BP132" s="121">
        <f t="shared" si="105"/>
        <v>20.39322301639757</v>
      </c>
      <c r="BQ132" s="121">
        <f t="shared" si="106"/>
        <v>148.85345081841822</v>
      </c>
      <c r="BR132" s="121">
        <f t="shared" si="107"/>
        <v>9.7593244992518962</v>
      </c>
      <c r="BS132" s="121">
        <f t="shared" si="108"/>
        <v>27.363443396236409</v>
      </c>
      <c r="BT132" s="121">
        <f t="shared" si="109"/>
        <v>63.604375632052559</v>
      </c>
      <c r="BU132" s="121">
        <f t="shared" si="110"/>
        <v>6.4015315448331744</v>
      </c>
      <c r="BV132" s="121">
        <f t="shared" si="111"/>
        <v>31.006361397670553</v>
      </c>
      <c r="BW132" s="121">
        <f t="shared" si="112"/>
        <v>2.7795897575935804</v>
      </c>
      <c r="BX132" s="122">
        <f t="shared" si="113"/>
        <v>2437.35439045662</v>
      </c>
      <c r="BY132" s="125">
        <f t="shared" si="114"/>
        <v>0.243735439045662</v>
      </c>
    </row>
    <row r="133" spans="1:77" x14ac:dyDescent="0.25">
      <c r="A133" s="184" t="s">
        <v>1023</v>
      </c>
      <c r="B133" s="185" t="s">
        <v>1022</v>
      </c>
      <c r="C133" s="107" t="s">
        <v>1013</v>
      </c>
      <c r="D133" s="249">
        <v>47.138688999999999</v>
      </c>
      <c r="E133" s="249">
        <v>-120.447739</v>
      </c>
      <c r="F133" s="251" t="s">
        <v>781</v>
      </c>
      <c r="G133" s="243" t="s">
        <v>776</v>
      </c>
      <c r="H133" s="71">
        <v>56.240133</v>
      </c>
      <c r="I133" s="65">
        <v>13.788318</v>
      </c>
      <c r="J133" s="65">
        <v>10.884972000000001</v>
      </c>
      <c r="K133" s="65">
        <v>7.0697979999999996</v>
      </c>
      <c r="L133" s="65">
        <v>3.5515639999999999</v>
      </c>
      <c r="M133" s="65">
        <v>2.993741</v>
      </c>
      <c r="N133" s="65">
        <v>1.786084</v>
      </c>
      <c r="O133" s="66">
        <v>1.923141</v>
      </c>
      <c r="P133" s="66">
        <v>0.179982</v>
      </c>
      <c r="Q133" s="66">
        <v>0.311585</v>
      </c>
      <c r="R133" s="65">
        <v>0.86242299794678923</v>
      </c>
      <c r="S133" s="72">
        <v>98.729318000000006</v>
      </c>
      <c r="T133" s="71">
        <v>56.963963834937047</v>
      </c>
      <c r="U133" s="65">
        <v>13.965778635278328</v>
      </c>
      <c r="V133" s="65">
        <v>11.025065523090111</v>
      </c>
      <c r="W133" s="65">
        <v>7.1607888550389855</v>
      </c>
      <c r="X133" s="65">
        <v>3.5972739120916439</v>
      </c>
      <c r="Y133" s="65">
        <v>3.0322715285038226</v>
      </c>
      <c r="Z133" s="65">
        <v>1.8090715465086065</v>
      </c>
      <c r="AA133" s="65">
        <v>1.9478925196262369</v>
      </c>
      <c r="AB133" s="65">
        <v>0.18229843337923188</v>
      </c>
      <c r="AC133" s="65">
        <v>0.31559521154597664</v>
      </c>
      <c r="AD133" s="72">
        <v>100</v>
      </c>
      <c r="AE133" s="64"/>
      <c r="AF133" s="139">
        <v>10.8977492036</v>
      </c>
      <c r="AG133" s="134">
        <v>4.4472319999999996</v>
      </c>
      <c r="AH133" s="134">
        <v>29.970222880000001</v>
      </c>
      <c r="AI133" s="134">
        <v>332.8152</v>
      </c>
      <c r="AJ133" s="134">
        <v>813.30250000000001</v>
      </c>
      <c r="AK133" s="134">
        <v>52.52</v>
      </c>
      <c r="AL133" s="134">
        <v>317.28139999999996</v>
      </c>
      <c r="AM133" s="134">
        <v>187.65728289999998</v>
      </c>
      <c r="AN133" s="134">
        <v>34.289500000000004</v>
      </c>
      <c r="AO133" s="135">
        <v>11.5443</v>
      </c>
      <c r="AP133" s="134">
        <v>21.735199999999999</v>
      </c>
      <c r="AQ133" s="134">
        <v>15.988300000000001</v>
      </c>
      <c r="AR133" s="134">
        <v>118.8972</v>
      </c>
      <c r="AS133" s="134">
        <v>8.6859999999999999</v>
      </c>
      <c r="AT133" s="134">
        <v>24.559143839999997</v>
      </c>
      <c r="AU133" s="134">
        <v>49.580900000000007</v>
      </c>
      <c r="AV133" s="134">
        <v>5.4034999999999993</v>
      </c>
      <c r="AW133" s="134">
        <v>24.6541</v>
      </c>
      <c r="AX133" s="134">
        <v>1.7372000000000001</v>
      </c>
      <c r="AY133" s="134">
        <f t="shared" si="88"/>
        <v>2065.9669308235998</v>
      </c>
      <c r="AZ133" s="136">
        <f t="shared" si="89"/>
        <v>0.20659669308235998</v>
      </c>
      <c r="BA133" s="136">
        <f t="shared" si="90"/>
        <v>98.935914693082367</v>
      </c>
      <c r="BB133" s="136">
        <f t="shared" si="91"/>
        <v>98.983653829409803</v>
      </c>
      <c r="BC133" s="136">
        <f t="shared" si="92"/>
        <v>99.846076827356598</v>
      </c>
      <c r="BD133" s="140">
        <f t="shared" si="93"/>
        <v>101.0543087193566</v>
      </c>
      <c r="BE133" s="124">
        <f t="shared" si="94"/>
        <v>13.867668932055119</v>
      </c>
      <c r="BF133" s="121">
        <f t="shared" si="95"/>
        <v>6.4999585174244174</v>
      </c>
      <c r="BG133" s="121">
        <f t="shared" si="96"/>
        <v>45.969985962124746</v>
      </c>
      <c r="BH133" s="121">
        <f t="shared" si="97"/>
        <v>489.61243607239612</v>
      </c>
      <c r="BI133" s="121">
        <f t="shared" si="98"/>
        <v>908.0515898500073</v>
      </c>
      <c r="BJ133" s="121">
        <f t="shared" si="99"/>
        <v>57.435876915876918</v>
      </c>
      <c r="BK133" s="121">
        <f t="shared" si="100"/>
        <v>375.21911285094723</v>
      </c>
      <c r="BL133" s="121">
        <f t="shared" si="101"/>
        <v>253.48750711398816</v>
      </c>
      <c r="BM133" s="121">
        <f t="shared" si="102"/>
        <v>43.54598726168382</v>
      </c>
      <c r="BN133" s="121">
        <f t="shared" si="103"/>
        <v>16.514614080898973</v>
      </c>
      <c r="BO133" s="121">
        <f t="shared" si="104"/>
        <v>29.217196557659207</v>
      </c>
      <c r="BP133" s="121">
        <f t="shared" si="105"/>
        <v>20.013931825764015</v>
      </c>
      <c r="BQ133" s="121">
        <f t="shared" si="106"/>
        <v>147.9985492427719</v>
      </c>
      <c r="BR133" s="121">
        <f t="shared" si="107"/>
        <v>9.3567659636082823</v>
      </c>
      <c r="BS133" s="121">
        <f t="shared" si="108"/>
        <v>28.802318932937869</v>
      </c>
      <c r="BT133" s="121">
        <f t="shared" si="109"/>
        <v>60.947468275960581</v>
      </c>
      <c r="BU133" s="121">
        <f t="shared" si="110"/>
        <v>6.1486882881252205</v>
      </c>
      <c r="BV133" s="121">
        <f t="shared" si="111"/>
        <v>28.756279700499171</v>
      </c>
      <c r="BW133" s="121">
        <f t="shared" si="112"/>
        <v>1.9123577532243834</v>
      </c>
      <c r="BX133" s="122">
        <f t="shared" si="113"/>
        <v>2543.3582940979531</v>
      </c>
      <c r="BY133" s="125">
        <f t="shared" si="114"/>
        <v>0.25433582940979532</v>
      </c>
    </row>
    <row r="134" spans="1:77" x14ac:dyDescent="0.25">
      <c r="A134" s="184" t="s">
        <v>1025</v>
      </c>
      <c r="B134" s="185" t="s">
        <v>1024</v>
      </c>
      <c r="C134" s="107" t="s">
        <v>839</v>
      </c>
      <c r="D134" s="249">
        <v>47.133676000000001</v>
      </c>
      <c r="E134" s="249">
        <v>-120.45729</v>
      </c>
      <c r="F134" s="251" t="s">
        <v>625</v>
      </c>
      <c r="G134" s="243" t="s">
        <v>776</v>
      </c>
      <c r="H134" s="71">
        <v>54.407588999999994</v>
      </c>
      <c r="I134" s="65">
        <v>14.208679999999999</v>
      </c>
      <c r="J134" s="65">
        <v>11.338664</v>
      </c>
      <c r="K134" s="65">
        <v>8.8393179999999987</v>
      </c>
      <c r="L134" s="65">
        <v>4.213114</v>
      </c>
      <c r="M134" s="65">
        <v>2.9253640000000001</v>
      </c>
      <c r="N134" s="65">
        <v>1.2189690000000002</v>
      </c>
      <c r="O134" s="66">
        <v>1.960915</v>
      </c>
      <c r="P134" s="66">
        <v>0.205232</v>
      </c>
      <c r="Q134" s="66">
        <v>0.292294</v>
      </c>
      <c r="R134" s="65">
        <v>0.30048076923086975</v>
      </c>
      <c r="S134" s="72">
        <v>99.61013899999999</v>
      </c>
      <c r="T134" s="71">
        <v>54.620533156770314</v>
      </c>
      <c r="U134" s="65">
        <v>14.264290907173615</v>
      </c>
      <c r="V134" s="65">
        <v>11.383042041533544</v>
      </c>
      <c r="W134" s="65">
        <v>8.8739139295850187</v>
      </c>
      <c r="X134" s="65">
        <v>4.2296035747927228</v>
      </c>
      <c r="Y134" s="65">
        <v>2.9368134904419723</v>
      </c>
      <c r="Z134" s="65">
        <v>1.223739884551311</v>
      </c>
      <c r="AA134" s="65">
        <v>1.9685897637388099</v>
      </c>
      <c r="AB134" s="65">
        <v>0.206035251090253</v>
      </c>
      <c r="AC134" s="65">
        <v>0.29343800032243705</v>
      </c>
      <c r="AD134" s="72">
        <v>100</v>
      </c>
      <c r="AE134" s="64"/>
      <c r="AF134" s="139">
        <v>14.291692388800001</v>
      </c>
      <c r="AG134" s="134">
        <v>20.115967999999999</v>
      </c>
      <c r="AH134" s="134">
        <v>38.594584599999997</v>
      </c>
      <c r="AI134" s="134">
        <v>346.01589999999999</v>
      </c>
      <c r="AJ134" s="134">
        <v>482.51740000000001</v>
      </c>
      <c r="AK134" s="134">
        <v>28.471900000000002</v>
      </c>
      <c r="AL134" s="134">
        <v>327.81569999999999</v>
      </c>
      <c r="AM134" s="134">
        <v>162.0700338</v>
      </c>
      <c r="AN134" s="134">
        <v>32.946199999999997</v>
      </c>
      <c r="AO134" s="135">
        <v>10.4939</v>
      </c>
      <c r="AP134" s="134">
        <v>23.1189</v>
      </c>
      <c r="AQ134" s="134">
        <v>27.2498</v>
      </c>
      <c r="AR134" s="134">
        <v>119.12950000000001</v>
      </c>
      <c r="AS134" s="134">
        <v>5.9691000000000001</v>
      </c>
      <c r="AT134" s="134">
        <v>17.366974240000001</v>
      </c>
      <c r="AU134" s="134">
        <v>38.743600000000001</v>
      </c>
      <c r="AV134" s="134">
        <v>3.2825000000000002</v>
      </c>
      <c r="AW134" s="134">
        <v>22.4422</v>
      </c>
      <c r="AX134" s="134">
        <v>0.87870000000000004</v>
      </c>
      <c r="AY134" s="134">
        <f t="shared" si="88"/>
        <v>1721.5145530287998</v>
      </c>
      <c r="AZ134" s="136">
        <f t="shared" si="89"/>
        <v>0.17215145530287998</v>
      </c>
      <c r="BA134" s="136">
        <f t="shared" si="90"/>
        <v>99.782290455302871</v>
      </c>
      <c r="BB134" s="136">
        <f t="shared" si="91"/>
        <v>99.826930676451795</v>
      </c>
      <c r="BC134" s="136">
        <f t="shared" si="92"/>
        <v>100.12741144568267</v>
      </c>
      <c r="BD134" s="140">
        <f t="shared" si="93"/>
        <v>101.38600314968267</v>
      </c>
      <c r="BE134" s="124">
        <f t="shared" si="94"/>
        <v>18.186549793344373</v>
      </c>
      <c r="BF134" s="121">
        <f t="shared" si="95"/>
        <v>29.400975154396491</v>
      </c>
      <c r="BG134" s="121">
        <f t="shared" si="96"/>
        <v>59.19850911285701</v>
      </c>
      <c r="BH134" s="121">
        <f t="shared" si="97"/>
        <v>509.03230296808141</v>
      </c>
      <c r="BI134" s="121">
        <f t="shared" si="98"/>
        <v>538.73029063637694</v>
      </c>
      <c r="BJ134" s="121">
        <f t="shared" si="99"/>
        <v>31.136872504972505</v>
      </c>
      <c r="BK134" s="121">
        <f t="shared" si="100"/>
        <v>387.67704672449213</v>
      </c>
      <c r="BL134" s="121">
        <f t="shared" si="101"/>
        <v>218.9242442976979</v>
      </c>
      <c r="BM134" s="121">
        <f t="shared" si="102"/>
        <v>41.840061987514758</v>
      </c>
      <c r="BN134" s="121">
        <f t="shared" si="103"/>
        <v>15.011972029793553</v>
      </c>
      <c r="BO134" s="121">
        <f t="shared" si="104"/>
        <v>31.077213253012051</v>
      </c>
      <c r="BP134" s="121">
        <f t="shared" si="105"/>
        <v>34.110921077644541</v>
      </c>
      <c r="BQ134" s="121">
        <f t="shared" si="106"/>
        <v>148.28770712865227</v>
      </c>
      <c r="BR134" s="121">
        <f t="shared" si="107"/>
        <v>6.4300566098749945</v>
      </c>
      <c r="BS134" s="121">
        <f t="shared" si="108"/>
        <v>20.367531303998273</v>
      </c>
      <c r="BT134" s="121">
        <f t="shared" si="109"/>
        <v>47.625685130695615</v>
      </c>
      <c r="BU134" s="121">
        <f t="shared" si="110"/>
        <v>3.7351844740947606</v>
      </c>
      <c r="BV134" s="121">
        <f t="shared" si="111"/>
        <v>26.176343094841933</v>
      </c>
      <c r="BW134" s="121">
        <f t="shared" si="112"/>
        <v>0.96729723564256598</v>
      </c>
      <c r="BX134" s="122">
        <f t="shared" si="113"/>
        <v>2167.9167645179837</v>
      </c>
      <c r="BY134" s="125">
        <f t="shared" si="114"/>
        <v>0.21679167645179837</v>
      </c>
    </row>
    <row r="135" spans="1:77" x14ac:dyDescent="0.25">
      <c r="A135" s="184" t="s">
        <v>1027</v>
      </c>
      <c r="B135" s="185" t="s">
        <v>1026</v>
      </c>
      <c r="C135" s="107" t="s">
        <v>799</v>
      </c>
      <c r="D135" s="249">
        <v>47.149957000000001</v>
      </c>
      <c r="E135" s="249">
        <v>-120.455825</v>
      </c>
      <c r="F135" s="251" t="s">
        <v>790</v>
      </c>
      <c r="G135" s="243" t="s">
        <v>784</v>
      </c>
      <c r="H135" s="71">
        <v>55.133778999999997</v>
      </c>
      <c r="I135" s="65">
        <v>13.8774</v>
      </c>
      <c r="J135" s="65">
        <v>11.428049</v>
      </c>
      <c r="K135" s="65">
        <v>7.7282169999999999</v>
      </c>
      <c r="L135" s="65">
        <v>4.0709059999999999</v>
      </c>
      <c r="M135" s="65">
        <v>3.0096990000000003</v>
      </c>
      <c r="N135" s="65">
        <v>1.687811</v>
      </c>
      <c r="O135" s="66">
        <v>1.8489059999999999</v>
      </c>
      <c r="P135" s="66">
        <v>0.186749</v>
      </c>
      <c r="Q135" s="66">
        <v>0.301788</v>
      </c>
      <c r="R135" s="65">
        <v>0.55191445325968347</v>
      </c>
      <c r="S135" s="72">
        <v>99.273303999999996</v>
      </c>
      <c r="T135" s="71">
        <v>55.537366823209588</v>
      </c>
      <c r="U135" s="65">
        <v>13.978984722821355</v>
      </c>
      <c r="V135" s="65">
        <v>11.511704093176952</v>
      </c>
      <c r="W135" s="65">
        <v>7.7847887484433889</v>
      </c>
      <c r="X135" s="65">
        <v>4.1007056640322963</v>
      </c>
      <c r="Y135" s="65">
        <v>3.0317304640127629</v>
      </c>
      <c r="Z135" s="65">
        <v>1.7001660385958344</v>
      </c>
      <c r="AA135" s="65">
        <v>1.8624402790099543</v>
      </c>
      <c r="AB135" s="65">
        <v>0.18811603167755955</v>
      </c>
      <c r="AC135" s="65">
        <v>0.30399713502030717</v>
      </c>
      <c r="AD135" s="72">
        <v>100</v>
      </c>
      <c r="AE135" s="64"/>
      <c r="AF135" s="139">
        <v>17.239337929999998</v>
      </c>
      <c r="AG135" s="134">
        <v>14.003609600000001</v>
      </c>
      <c r="AH135" s="134">
        <v>32.267789060000005</v>
      </c>
      <c r="AI135" s="134">
        <v>323.59389999999996</v>
      </c>
      <c r="AJ135" s="134">
        <v>611.40350000000001</v>
      </c>
      <c r="AK135" s="134">
        <v>43.399699999999996</v>
      </c>
      <c r="AL135" s="134">
        <v>317.68540000000002</v>
      </c>
      <c r="AM135" s="134">
        <v>167.90388469999999</v>
      </c>
      <c r="AN135" s="134">
        <v>32.431100000000001</v>
      </c>
      <c r="AO135" s="135">
        <v>11.200900000000001</v>
      </c>
      <c r="AP135" s="134">
        <v>20.896900000000002</v>
      </c>
      <c r="AQ135" s="134">
        <v>30.098000000000003</v>
      </c>
      <c r="AR135" s="134">
        <v>115.5844</v>
      </c>
      <c r="AS135" s="134">
        <v>7.5346000000000002</v>
      </c>
      <c r="AT135" s="134">
        <v>21.132286560000001</v>
      </c>
      <c r="AU135" s="134">
        <v>45.944900000000004</v>
      </c>
      <c r="AV135" s="134">
        <v>4.3733000000000004</v>
      </c>
      <c r="AW135" s="134">
        <v>23.694600000000001</v>
      </c>
      <c r="AX135" s="134">
        <v>2.3734999999999999</v>
      </c>
      <c r="AY135" s="134">
        <f t="shared" si="88"/>
        <v>1842.7616078499998</v>
      </c>
      <c r="AZ135" s="136">
        <f t="shared" si="89"/>
        <v>0.18427616078499998</v>
      </c>
      <c r="BA135" s="136">
        <f t="shared" si="90"/>
        <v>99.457580160785</v>
      </c>
      <c r="BB135" s="136">
        <f t="shared" si="91"/>
        <v>99.502503549821398</v>
      </c>
      <c r="BC135" s="136">
        <f t="shared" si="92"/>
        <v>100.05441800308108</v>
      </c>
      <c r="BD135" s="140">
        <f t="shared" si="93"/>
        <v>101.32293144208109</v>
      </c>
      <c r="BE135" s="124">
        <f t="shared" si="94"/>
        <v>21.937505310003406</v>
      </c>
      <c r="BF135" s="121">
        <f t="shared" si="95"/>
        <v>20.467311238587587</v>
      </c>
      <c r="BG135" s="121">
        <f t="shared" si="96"/>
        <v>49.494120082332955</v>
      </c>
      <c r="BH135" s="121">
        <f t="shared" si="97"/>
        <v>476.0467601154254</v>
      </c>
      <c r="BI135" s="121">
        <f t="shared" si="98"/>
        <v>682.63151805737584</v>
      </c>
      <c r="BJ135" s="121">
        <f t="shared" si="99"/>
        <v>47.461915982215977</v>
      </c>
      <c r="BK135" s="121">
        <f t="shared" si="100"/>
        <v>375.69688596210915</v>
      </c>
      <c r="BL135" s="121">
        <f t="shared" si="101"/>
        <v>226.8046116283052</v>
      </c>
      <c r="BM135" s="121">
        <f t="shared" si="102"/>
        <v>41.18591019065294</v>
      </c>
      <c r="BN135" s="121">
        <f t="shared" si="103"/>
        <v>16.023365718037585</v>
      </c>
      <c r="BO135" s="121">
        <f t="shared" si="104"/>
        <v>28.090325129087784</v>
      </c>
      <c r="BP135" s="121">
        <f t="shared" si="105"/>
        <v>37.676258269599977</v>
      </c>
      <c r="BQ135" s="121">
        <f t="shared" si="106"/>
        <v>143.87490634847788</v>
      </c>
      <c r="BR135" s="121">
        <f t="shared" si="107"/>
        <v>8.1164504754090459</v>
      </c>
      <c r="BS135" s="121">
        <f t="shared" si="108"/>
        <v>24.78339070973724</v>
      </c>
      <c r="BT135" s="121">
        <f t="shared" si="109"/>
        <v>56.477904499357237</v>
      </c>
      <c r="BU135" s="121">
        <f t="shared" si="110"/>
        <v>4.9764150070247126</v>
      </c>
      <c r="BV135" s="121">
        <f t="shared" si="111"/>
        <v>27.637129118136443</v>
      </c>
      <c r="BW135" s="121">
        <f t="shared" si="112"/>
        <v>2.6128143721379655</v>
      </c>
      <c r="BX135" s="122">
        <f t="shared" si="113"/>
        <v>2291.9954982140143</v>
      </c>
      <c r="BY135" s="125">
        <f t="shared" si="114"/>
        <v>0.22919954982140142</v>
      </c>
    </row>
    <row r="136" spans="1:77" x14ac:dyDescent="0.25">
      <c r="A136" s="184" t="s">
        <v>1029</v>
      </c>
      <c r="B136" s="185" t="s">
        <v>1028</v>
      </c>
      <c r="C136" s="107" t="s">
        <v>799</v>
      </c>
      <c r="D136" s="249">
        <v>47.150024999999999</v>
      </c>
      <c r="E136" s="249">
        <v>-120.456245</v>
      </c>
      <c r="F136" s="251" t="s">
        <v>790</v>
      </c>
      <c r="G136" s="243" t="s">
        <v>776</v>
      </c>
      <c r="H136" s="71">
        <v>55.237416499999995</v>
      </c>
      <c r="I136" s="65">
        <v>13.860230999999999</v>
      </c>
      <c r="J136" s="65">
        <v>11.525324999999999</v>
      </c>
      <c r="K136" s="65">
        <v>7.7094324999999992</v>
      </c>
      <c r="L136" s="65">
        <v>4.1219149999999996</v>
      </c>
      <c r="M136" s="65">
        <v>3.1014339999999998</v>
      </c>
      <c r="N136" s="65">
        <v>1.5254434999999997</v>
      </c>
      <c r="O136" s="66">
        <v>1.8692239999999998</v>
      </c>
      <c r="P136" s="66">
        <v>0.18848549999999997</v>
      </c>
      <c r="Q136" s="66">
        <v>0.30449999999999994</v>
      </c>
      <c r="R136" s="65">
        <v>0.51732246433601092</v>
      </c>
      <c r="S136" s="72">
        <v>99.443406999999993</v>
      </c>
      <c r="T136" s="71">
        <v>55.54658490331088</v>
      </c>
      <c r="U136" s="65">
        <v>13.937807862918453</v>
      </c>
      <c r="V136" s="65">
        <v>11.589833200304572</v>
      </c>
      <c r="W136" s="65">
        <v>7.752582833369738</v>
      </c>
      <c r="X136" s="65">
        <v>4.1449857002586405</v>
      </c>
      <c r="Y136" s="65">
        <v>3.1187929834302639</v>
      </c>
      <c r="Z136" s="65">
        <v>1.5339815338386382</v>
      </c>
      <c r="AA136" s="65">
        <v>1.8796862018213032</v>
      </c>
      <c r="AB136" s="65">
        <v>0.18954046898252389</v>
      </c>
      <c r="AC136" s="65">
        <v>0.30620431176498203</v>
      </c>
      <c r="AD136" s="72">
        <v>100</v>
      </c>
      <c r="AE136" s="64"/>
      <c r="AF136" s="139">
        <v>16.817700159300003</v>
      </c>
      <c r="AG136" s="134">
        <v>11.5265024</v>
      </c>
      <c r="AH136" s="134">
        <v>32.791501469999993</v>
      </c>
      <c r="AI136" s="134">
        <v>333.22449999999998</v>
      </c>
      <c r="AJ136" s="134">
        <v>613.9836499999999</v>
      </c>
      <c r="AK136" s="134">
        <v>43.228850000000001</v>
      </c>
      <c r="AL136" s="134">
        <v>317.37019999999995</v>
      </c>
      <c r="AM136" s="134">
        <v>168.6614132</v>
      </c>
      <c r="AN136" s="134">
        <v>32.378499999999995</v>
      </c>
      <c r="AO136" s="135">
        <v>10.941699999999999</v>
      </c>
      <c r="AP136" s="134">
        <v>20.7669</v>
      </c>
      <c r="AQ136" s="134">
        <v>31.089449999999996</v>
      </c>
      <c r="AR136" s="134">
        <v>116.07539999999999</v>
      </c>
      <c r="AS136" s="134">
        <v>8.3229999999999986</v>
      </c>
      <c r="AT136" s="134">
        <v>20.652302439999996</v>
      </c>
      <c r="AU136" s="134">
        <v>44.182949999999998</v>
      </c>
      <c r="AV136" s="134">
        <v>5.0343999999999998</v>
      </c>
      <c r="AW136" s="134">
        <v>23.334849999999996</v>
      </c>
      <c r="AX136" s="134">
        <v>2.2837499999999999</v>
      </c>
      <c r="AY136" s="134">
        <f t="shared" ref="AY136:AY167" si="115">SUM(AF136:AX136)</f>
        <v>1852.6675196693</v>
      </c>
      <c r="AZ136" s="136">
        <f t="shared" ref="AZ136:AZ167" si="116">AY136/10000</f>
        <v>0.18526675196692999</v>
      </c>
      <c r="BA136" s="136">
        <f t="shared" ref="BA136:BA167" si="117">S136+AZ136</f>
        <v>99.628673751966929</v>
      </c>
      <c r="BB136" s="136">
        <f t="shared" ref="BB136:BB172" si="118">S136+BY136</f>
        <v>99.673981825568973</v>
      </c>
      <c r="BC136" s="136">
        <f t="shared" ref="BC136:BC167" si="119">BB136+R136</f>
        <v>100.19130428990498</v>
      </c>
      <c r="BD136" s="140">
        <f t="shared" ref="BD136:BD167" si="120">J136*0.111+BC136</f>
        <v>101.47061536490497</v>
      </c>
      <c r="BE136" s="124">
        <f t="shared" ref="BE136:BE172" si="121">AF136*((58.71+16)/58.71)</f>
        <v>21.400960294690908</v>
      </c>
      <c r="BF136" s="121">
        <f t="shared" ref="BF136:BF172" si="122">AG136*((51.996*2+16*3)/(51.996*2))</f>
        <v>16.846835841033926</v>
      </c>
      <c r="BG136" s="121">
        <f t="shared" ref="BG136:BG172" si="123">AH136*((44.956*2+16*3)/(44.956*2))</f>
        <v>50.297419151288359</v>
      </c>
      <c r="BH136" s="121">
        <f t="shared" ref="BH136:BH172" si="124">AI136*((50.942*2+16*3)/(50.942*2))</f>
        <v>490.21456713517335</v>
      </c>
      <c r="BI136" s="121">
        <f t="shared" ref="BI136:BI172" si="125">AJ136*((137.34+16)/137.34)</f>
        <v>685.51225346585102</v>
      </c>
      <c r="BJ136" s="121">
        <f t="shared" ref="BJ136:BJ172" si="126">AK136*((85.47*2+16)/(85.47*2))</f>
        <v>47.275074406224405</v>
      </c>
      <c r="BK136" s="121">
        <f t="shared" ref="BK136:BK172" si="127">AL136*((87.62+16)/87.62)</f>
        <v>375.324128326866</v>
      </c>
      <c r="BL136" s="121">
        <f t="shared" ref="BL136:BL172" si="128">AM136*((91.22+16*2)/91.22)</f>
        <v>227.82788132541111</v>
      </c>
      <c r="BM136" s="121">
        <f t="shared" ref="BM136:BM172" si="129">AN136*((88.905*2+16*3)/(88.905*2))</f>
        <v>41.119110764298959</v>
      </c>
      <c r="BN136" s="121">
        <f t="shared" ref="BN136:BN172" si="130">AO136*((92.906*2+16*5)/(92.906*2))</f>
        <v>15.652569050438075</v>
      </c>
      <c r="BO136" s="121">
        <f t="shared" ref="BO136:BO172" si="131">AP136*((69.72*2+16*3)/(69.72*2))</f>
        <v>27.915574698795183</v>
      </c>
      <c r="BP136" s="121">
        <f t="shared" ref="BP136:BP172" si="132">AQ136*((63.546+16)/63.546)</f>
        <v>38.917341606080626</v>
      </c>
      <c r="BQ136" s="121">
        <f t="shared" ref="BQ136:BQ172" si="133">AR136*((65.37+16)/65.37)</f>
        <v>144.48608379990819</v>
      </c>
      <c r="BR136" s="121">
        <f t="shared" ref="BR136:BR172" si="134">AS136*((207.19+16)/207.19)</f>
        <v>8.9657337226700111</v>
      </c>
      <c r="BS136" s="121">
        <f t="shared" ref="BS136:BS172" si="135">AT136*((138.91*2+16*3)/(138.91*2))</f>
        <v>24.220477938956154</v>
      </c>
      <c r="BT136" s="121">
        <f t="shared" ref="BT136:BT172" si="136">AU136*((140.12+16*2)/(140.02))</f>
        <v>54.31202223968004</v>
      </c>
      <c r="BU136" s="121">
        <f t="shared" ref="BU136:BU172" si="137">AV136*((232.038+16*2)/(232.038))</f>
        <v>5.7286862806954035</v>
      </c>
      <c r="BV136" s="121">
        <f t="shared" ref="BV136:BV172" si="138">AW136*((144.24*2+16*3)/(144.24*2))</f>
        <v>27.217520549084856</v>
      </c>
      <c r="BW136" s="121">
        <f t="shared" ref="BW136:BW172" si="139">AX136*((238.03*2+16*3)/(238.03*2))</f>
        <v>2.5140150926353817</v>
      </c>
      <c r="BX136" s="122">
        <f t="shared" ref="BX136:BX167" si="140">SUM(BE136:BW136)</f>
        <v>2305.7482556897817</v>
      </c>
      <c r="BY136" s="125">
        <f t="shared" ref="BY136:BY167" si="141">BX136/10000</f>
        <v>0.23057482556897815</v>
      </c>
    </row>
    <row r="137" spans="1:77" x14ac:dyDescent="0.25">
      <c r="A137" s="184" t="s">
        <v>1031</v>
      </c>
      <c r="B137" s="185" t="s">
        <v>1030</v>
      </c>
      <c r="C137" s="107" t="s">
        <v>838</v>
      </c>
      <c r="D137" s="249">
        <v>47.153297999999999</v>
      </c>
      <c r="E137" s="249">
        <v>-120.44862000000001</v>
      </c>
      <c r="F137" s="251" t="s">
        <v>625</v>
      </c>
      <c r="G137" s="243" t="s">
        <v>776</v>
      </c>
      <c r="H137" s="71">
        <v>53.790075000000002</v>
      </c>
      <c r="I137" s="65">
        <v>13.851543999999999</v>
      </c>
      <c r="J137" s="65">
        <v>12.228373000000001</v>
      </c>
      <c r="K137" s="65">
        <v>8.5675270000000001</v>
      </c>
      <c r="L137" s="65">
        <v>4.7846730000000006</v>
      </c>
      <c r="M137" s="65">
        <v>2.909608</v>
      </c>
      <c r="N137" s="65">
        <v>1.1788719999999999</v>
      </c>
      <c r="O137" s="66">
        <v>1.9197070000000001</v>
      </c>
      <c r="P137" s="66">
        <v>0.20604</v>
      </c>
      <c r="Q137" s="66">
        <v>0.285022</v>
      </c>
      <c r="R137" s="65">
        <v>0.15525539512516992</v>
      </c>
      <c r="S137" s="72">
        <v>99.721441000000013</v>
      </c>
      <c r="T137" s="71">
        <v>53.940330645643186</v>
      </c>
      <c r="U137" s="65">
        <v>13.890236503902903</v>
      </c>
      <c r="V137" s="65">
        <v>12.262531384800186</v>
      </c>
      <c r="W137" s="65">
        <v>8.5914592830643102</v>
      </c>
      <c r="X137" s="65">
        <v>4.7980383676966722</v>
      </c>
      <c r="Y137" s="65">
        <v>2.9177356151522114</v>
      </c>
      <c r="Z137" s="65">
        <v>1.1821650270777773</v>
      </c>
      <c r="AA137" s="65">
        <v>1.9250694542209832</v>
      </c>
      <c r="AB137" s="65">
        <v>0.20661554619933736</v>
      </c>
      <c r="AC137" s="65">
        <v>0.28581817224241668</v>
      </c>
      <c r="AD137" s="72">
        <v>100</v>
      </c>
      <c r="AE137" s="64"/>
      <c r="AF137" s="139">
        <v>10.7899761776</v>
      </c>
      <c r="AG137" s="134">
        <v>20.2090496</v>
      </c>
      <c r="AH137" s="134">
        <v>37.213781279999999</v>
      </c>
      <c r="AI137" s="134">
        <v>343.75350000000003</v>
      </c>
      <c r="AJ137" s="134">
        <v>470.71050000000002</v>
      </c>
      <c r="AK137" s="134">
        <v>28.5931</v>
      </c>
      <c r="AL137" s="134">
        <v>316.98850000000004</v>
      </c>
      <c r="AM137" s="134">
        <v>159.36781919999999</v>
      </c>
      <c r="AN137" s="134">
        <v>32.340200000000003</v>
      </c>
      <c r="AO137" s="135">
        <v>11.8574</v>
      </c>
      <c r="AP137" s="134">
        <v>21.482700000000001</v>
      </c>
      <c r="AQ137" s="134">
        <v>25.623699999999999</v>
      </c>
      <c r="AR137" s="134">
        <v>117.1297</v>
      </c>
      <c r="AS137" s="134">
        <v>5.4641000000000002</v>
      </c>
      <c r="AT137" s="134">
        <v>20.561143680000001</v>
      </c>
      <c r="AU137" s="134">
        <v>38.571899999999999</v>
      </c>
      <c r="AV137" s="134">
        <v>3.2016999999999998</v>
      </c>
      <c r="AW137" s="134">
        <v>25.0076</v>
      </c>
      <c r="AX137" s="134">
        <v>1.6059000000000001</v>
      </c>
      <c r="AY137" s="134">
        <f t="shared" si="115"/>
        <v>1690.4722699376002</v>
      </c>
      <c r="AZ137" s="136">
        <f t="shared" si="116"/>
        <v>0.16904722699376001</v>
      </c>
      <c r="BA137" s="136">
        <f t="shared" si="117"/>
        <v>99.890488226993767</v>
      </c>
      <c r="BB137" s="136">
        <f t="shared" si="118"/>
        <v>99.934420476874038</v>
      </c>
      <c r="BC137" s="136">
        <f t="shared" si="119"/>
        <v>100.08967587199921</v>
      </c>
      <c r="BD137" s="140">
        <f t="shared" si="120"/>
        <v>101.44702527499921</v>
      </c>
      <c r="BE137" s="124">
        <f t="shared" si="121"/>
        <v>13.730524957051541</v>
      </c>
      <c r="BF137" s="121">
        <f t="shared" si="122"/>
        <v>29.537020797784447</v>
      </c>
      <c r="BG137" s="121">
        <f t="shared" si="123"/>
        <v>57.080556587411692</v>
      </c>
      <c r="BH137" s="121">
        <f t="shared" si="124"/>
        <v>505.7040319775432</v>
      </c>
      <c r="BI137" s="121">
        <f t="shared" si="125"/>
        <v>525.54789624290083</v>
      </c>
      <c r="BJ137" s="121">
        <f t="shared" si="126"/>
        <v>31.269416836316836</v>
      </c>
      <c r="BK137" s="121">
        <f t="shared" si="127"/>
        <v>374.87272734535503</v>
      </c>
      <c r="BL137" s="121">
        <f t="shared" si="128"/>
        <v>215.27409210506468</v>
      </c>
      <c r="BM137" s="121">
        <f t="shared" si="129"/>
        <v>41.070471638265566</v>
      </c>
      <c r="BN137" s="121">
        <f t="shared" si="130"/>
        <v>16.962516999978472</v>
      </c>
      <c r="BO137" s="121">
        <f t="shared" si="131"/>
        <v>28.877777452667818</v>
      </c>
      <c r="BP137" s="121">
        <f t="shared" si="132"/>
        <v>32.075391687911122</v>
      </c>
      <c r="BQ137" s="121">
        <f t="shared" si="133"/>
        <v>145.7984348936821</v>
      </c>
      <c r="BR137" s="121">
        <f t="shared" si="134"/>
        <v>5.8860585887349783</v>
      </c>
      <c r="BS137" s="121">
        <f t="shared" si="135"/>
        <v>24.113569339203803</v>
      </c>
      <c r="BT137" s="121">
        <f t="shared" si="136"/>
        <v>47.414622396800453</v>
      </c>
      <c r="BU137" s="121">
        <f t="shared" si="137"/>
        <v>3.6432414716555046</v>
      </c>
      <c r="BV137" s="121">
        <f t="shared" si="138"/>
        <v>29.168598336106491</v>
      </c>
      <c r="BW137" s="121">
        <f t="shared" si="139"/>
        <v>1.7678190858295173</v>
      </c>
      <c r="BX137" s="122">
        <f t="shared" si="140"/>
        <v>2129.7947687402648</v>
      </c>
      <c r="BY137" s="125">
        <f t="shared" si="141"/>
        <v>0.21297947687402649</v>
      </c>
    </row>
    <row r="138" spans="1:77" x14ac:dyDescent="0.25">
      <c r="A138" s="184" t="s">
        <v>1033</v>
      </c>
      <c r="B138" s="185" t="s">
        <v>1032</v>
      </c>
      <c r="C138" s="107" t="s">
        <v>838</v>
      </c>
      <c r="D138" s="249">
        <v>47.152476999999998</v>
      </c>
      <c r="E138" s="249">
        <v>-120.448313</v>
      </c>
      <c r="F138" s="251" t="s">
        <v>801</v>
      </c>
      <c r="G138" s="243" t="s">
        <v>776</v>
      </c>
      <c r="H138" s="71">
        <v>53.628171999999999</v>
      </c>
      <c r="I138" s="65">
        <v>13.971431000000001</v>
      </c>
      <c r="J138" s="65">
        <v>11.718828</v>
      </c>
      <c r="K138" s="65">
        <v>8.7606389999999994</v>
      </c>
      <c r="L138" s="65">
        <v>5.0188920000000001</v>
      </c>
      <c r="M138" s="65">
        <v>2.9265760000000003</v>
      </c>
      <c r="N138" s="65">
        <v>1.1151410000000002</v>
      </c>
      <c r="O138" s="66">
        <v>1.8171919999999999</v>
      </c>
      <c r="P138" s="66">
        <v>0.19917199999999999</v>
      </c>
      <c r="Q138" s="66">
        <v>0.31259500000000001</v>
      </c>
      <c r="R138" s="65">
        <v>7.8926598263430597E-2</v>
      </c>
      <c r="S138" s="72">
        <v>99.468637999999984</v>
      </c>
      <c r="T138" s="71">
        <v>53.91465398370088</v>
      </c>
      <c r="U138" s="65">
        <v>14.046066459661388</v>
      </c>
      <c r="V138" s="65">
        <v>11.781430042301375</v>
      </c>
      <c r="W138" s="65">
        <v>8.8074383807286072</v>
      </c>
      <c r="X138" s="65">
        <v>5.0457029480990787</v>
      </c>
      <c r="Y138" s="65">
        <v>2.9422097847564785</v>
      </c>
      <c r="Z138" s="65">
        <v>1.1210980892288887</v>
      </c>
      <c r="AA138" s="65">
        <v>1.8268994494526003</v>
      </c>
      <c r="AB138" s="65">
        <v>0.20023597789687242</v>
      </c>
      <c r="AC138" s="65">
        <v>0.31426488417384391</v>
      </c>
      <c r="AD138" s="72">
        <v>100</v>
      </c>
      <c r="AE138" s="64"/>
      <c r="AF138" s="139">
        <v>17.206233526399998</v>
      </c>
      <c r="AG138" s="134">
        <v>42.745139199999997</v>
      </c>
      <c r="AH138" s="134">
        <v>37.406188299999997</v>
      </c>
      <c r="AI138" s="134">
        <v>312.12029999999999</v>
      </c>
      <c r="AJ138" s="134">
        <v>485.77970000000005</v>
      </c>
      <c r="AK138" s="134">
        <v>27.391200000000001</v>
      </c>
      <c r="AL138" s="134">
        <v>309.0095</v>
      </c>
      <c r="AM138" s="134">
        <v>160.0800308</v>
      </c>
      <c r="AN138" s="134">
        <v>33.269399999999997</v>
      </c>
      <c r="AO138" s="135">
        <v>10.726199999999999</v>
      </c>
      <c r="AP138" s="134">
        <v>19.9879</v>
      </c>
      <c r="AQ138" s="134">
        <v>33.572400000000002</v>
      </c>
      <c r="AR138" s="134">
        <v>115.54400000000001</v>
      </c>
      <c r="AS138" s="134">
        <v>5.1005000000000003</v>
      </c>
      <c r="AT138" s="134">
        <v>18.033307600000001</v>
      </c>
      <c r="AU138" s="134">
        <v>40.955500000000001</v>
      </c>
      <c r="AV138" s="134">
        <v>3.0804999999999998</v>
      </c>
      <c r="AW138" s="134">
        <v>23.563299999999998</v>
      </c>
      <c r="AX138" s="134">
        <v>1.6967999999999999</v>
      </c>
      <c r="AY138" s="134">
        <f t="shared" si="115"/>
        <v>1697.2680994264001</v>
      </c>
      <c r="AZ138" s="136">
        <f t="shared" si="116"/>
        <v>0.16972680994264</v>
      </c>
      <c r="BA138" s="136">
        <f t="shared" si="117"/>
        <v>99.63836480994263</v>
      </c>
      <c r="BB138" s="136">
        <f t="shared" si="118"/>
        <v>99.68214529637882</v>
      </c>
      <c r="BC138" s="136">
        <f t="shared" si="119"/>
        <v>99.761071894642257</v>
      </c>
      <c r="BD138" s="140">
        <f t="shared" si="120"/>
        <v>101.06186180264226</v>
      </c>
      <c r="BE138" s="124">
        <f t="shared" si="121"/>
        <v>21.895379096531151</v>
      </c>
      <c r="BF138" s="121">
        <f t="shared" si="122"/>
        <v>62.475182680267714</v>
      </c>
      <c r="BG138" s="121">
        <f t="shared" si="123"/>
        <v>57.375681119645868</v>
      </c>
      <c r="BH138" s="121">
        <f t="shared" si="124"/>
        <v>459.16767152055286</v>
      </c>
      <c r="BI138" s="121">
        <f t="shared" si="125"/>
        <v>542.37264597349645</v>
      </c>
      <c r="BJ138" s="121">
        <f t="shared" si="126"/>
        <v>29.955018883818884</v>
      </c>
      <c r="BK138" s="121">
        <f t="shared" si="127"/>
        <v>365.4367083999087</v>
      </c>
      <c r="BL138" s="121">
        <f t="shared" si="128"/>
        <v>216.23614772172772</v>
      </c>
      <c r="BM138" s="121">
        <f t="shared" si="129"/>
        <v>42.250510173780995</v>
      </c>
      <c r="BN138" s="121">
        <f t="shared" si="130"/>
        <v>15.344287098788019</v>
      </c>
      <c r="BO138" s="121">
        <f t="shared" si="131"/>
        <v>26.868416351118761</v>
      </c>
      <c r="BP138" s="121">
        <f t="shared" si="132"/>
        <v>42.025463922198092</v>
      </c>
      <c r="BQ138" s="121">
        <f t="shared" si="133"/>
        <v>143.82461802049869</v>
      </c>
      <c r="BR138" s="121">
        <f t="shared" si="134"/>
        <v>5.4943800135141663</v>
      </c>
      <c r="BS138" s="121">
        <f t="shared" si="135"/>
        <v>21.148989569620618</v>
      </c>
      <c r="BT138" s="121">
        <f t="shared" si="136"/>
        <v>50.344669761462647</v>
      </c>
      <c r="BU138" s="121">
        <f t="shared" si="137"/>
        <v>3.5053269679966212</v>
      </c>
      <c r="BV138" s="121">
        <f t="shared" si="138"/>
        <v>27.483982196339433</v>
      </c>
      <c r="BW138" s="121">
        <f t="shared" si="139"/>
        <v>1.8678843171028858</v>
      </c>
      <c r="BX138" s="122">
        <f t="shared" si="140"/>
        <v>2135.0729637883705</v>
      </c>
      <c r="BY138" s="125">
        <f t="shared" si="141"/>
        <v>0.21350729637883706</v>
      </c>
    </row>
    <row r="139" spans="1:77" x14ac:dyDescent="0.25">
      <c r="A139" s="184" t="s">
        <v>1035</v>
      </c>
      <c r="B139" s="185" t="s">
        <v>1034</v>
      </c>
      <c r="C139" s="107" t="s">
        <v>838</v>
      </c>
      <c r="D139" s="249">
        <v>47.152092000000003</v>
      </c>
      <c r="E139" s="249">
        <v>-120.447412</v>
      </c>
      <c r="F139" s="251" t="s">
        <v>801</v>
      </c>
      <c r="G139" s="243" t="s">
        <v>784</v>
      </c>
      <c r="H139" s="71">
        <v>53.722999999999999</v>
      </c>
      <c r="I139" s="65">
        <v>14.082599999999999</v>
      </c>
      <c r="J139" s="65">
        <v>11.182399999999999</v>
      </c>
      <c r="K139" s="65">
        <v>8.8263999999999996</v>
      </c>
      <c r="L139" s="65">
        <v>4.9287999999999998</v>
      </c>
      <c r="M139" s="65">
        <v>2.8512</v>
      </c>
      <c r="N139" s="65">
        <v>1.2605</v>
      </c>
      <c r="O139" s="66">
        <v>1.8560000000000001</v>
      </c>
      <c r="P139" s="66">
        <v>0.19600000000000001</v>
      </c>
      <c r="Q139" s="66">
        <v>0.32379999999999998</v>
      </c>
      <c r="R139" s="65">
        <v>0.30329289428082495</v>
      </c>
      <c r="S139" s="72">
        <v>99.230699999999999</v>
      </c>
      <c r="T139" s="71">
        <v>54.139495136081869</v>
      </c>
      <c r="U139" s="65">
        <v>14.191777343100471</v>
      </c>
      <c r="V139" s="65">
        <v>11.269093133475829</v>
      </c>
      <c r="W139" s="65">
        <v>8.8948279111202488</v>
      </c>
      <c r="X139" s="65">
        <v>4.9670112172946475</v>
      </c>
      <c r="Y139" s="65">
        <v>2.8733043302123233</v>
      </c>
      <c r="Z139" s="65">
        <v>1.2702722040658789</v>
      </c>
      <c r="AA139" s="65">
        <v>1.8703889018217144</v>
      </c>
      <c r="AB139" s="65">
        <v>0.19751951764927586</v>
      </c>
      <c r="AC139" s="65">
        <v>0.3263103051777323</v>
      </c>
      <c r="AD139" s="72">
        <v>100</v>
      </c>
      <c r="AE139" s="64"/>
      <c r="AF139" s="139">
        <v>15.953236</v>
      </c>
      <c r="AG139" s="134">
        <v>43.233280000000001</v>
      </c>
      <c r="AH139" s="134">
        <v>36.766886000000007</v>
      </c>
      <c r="AI139" s="134">
        <v>320.27999999999997</v>
      </c>
      <c r="AJ139" s="134">
        <v>510.54</v>
      </c>
      <c r="AK139" s="134">
        <v>28.18</v>
      </c>
      <c r="AL139" s="134">
        <v>312.10000000000002</v>
      </c>
      <c r="AM139" s="134">
        <v>161.30535</v>
      </c>
      <c r="AN139" s="134">
        <v>33.96</v>
      </c>
      <c r="AO139" s="135">
        <v>10.14</v>
      </c>
      <c r="AP139" s="134">
        <v>20.25</v>
      </c>
      <c r="AQ139" s="134">
        <v>32.51</v>
      </c>
      <c r="AR139" s="134">
        <v>119</v>
      </c>
      <c r="AS139" s="134">
        <v>5.36</v>
      </c>
      <c r="AT139" s="134">
        <v>18.263168</v>
      </c>
      <c r="AU139" s="134">
        <v>43.47</v>
      </c>
      <c r="AV139" s="134">
        <v>4.5599999999999996</v>
      </c>
      <c r="AW139" s="134">
        <v>24.44</v>
      </c>
      <c r="AX139" s="134">
        <v>0</v>
      </c>
      <c r="AY139" s="134">
        <f t="shared" si="115"/>
        <v>1740.3119200000001</v>
      </c>
      <c r="AZ139" s="136">
        <f t="shared" si="116"/>
        <v>0.174031192</v>
      </c>
      <c r="BA139" s="136">
        <f t="shared" si="117"/>
        <v>99.404731192</v>
      </c>
      <c r="BB139" s="136">
        <f t="shared" si="118"/>
        <v>99.449387383169196</v>
      </c>
      <c r="BC139" s="136">
        <f t="shared" si="119"/>
        <v>99.752680277450025</v>
      </c>
      <c r="BD139" s="140">
        <f t="shared" si="120"/>
        <v>100.99392667745002</v>
      </c>
      <c r="BE139" s="124">
        <f t="shared" si="121"/>
        <v>20.300907197411004</v>
      </c>
      <c r="BF139" s="121">
        <f t="shared" si="122"/>
        <v>63.188636565889688</v>
      </c>
      <c r="BG139" s="121">
        <f t="shared" si="123"/>
        <v>56.395083882373889</v>
      </c>
      <c r="BH139" s="121">
        <f t="shared" si="124"/>
        <v>471.17160221428293</v>
      </c>
      <c r="BI139" s="121">
        <f t="shared" si="125"/>
        <v>570.01750109218005</v>
      </c>
      <c r="BJ139" s="121">
        <f t="shared" si="126"/>
        <v>30.817650637650637</v>
      </c>
      <c r="BK139" s="121">
        <f t="shared" si="127"/>
        <v>369.09155443962572</v>
      </c>
      <c r="BL139" s="121">
        <f t="shared" si="128"/>
        <v>217.89130921946943</v>
      </c>
      <c r="BM139" s="121">
        <f t="shared" si="129"/>
        <v>43.127538383667961</v>
      </c>
      <c r="BN139" s="121">
        <f t="shared" si="130"/>
        <v>14.50570296859191</v>
      </c>
      <c r="BO139" s="121">
        <f t="shared" si="131"/>
        <v>27.220740103270227</v>
      </c>
      <c r="BP139" s="121">
        <f t="shared" si="132"/>
        <v>40.695566361376009</v>
      </c>
      <c r="BQ139" s="121">
        <f t="shared" si="133"/>
        <v>148.12651063178828</v>
      </c>
      <c r="BR139" s="121">
        <f t="shared" si="134"/>
        <v>5.7739195907138381</v>
      </c>
      <c r="BS139" s="121">
        <f t="shared" si="135"/>
        <v>21.418563810236844</v>
      </c>
      <c r="BT139" s="121">
        <f t="shared" si="136"/>
        <v>53.435626339094412</v>
      </c>
      <c r="BU139" s="121">
        <f t="shared" si="137"/>
        <v>5.1888625138985853</v>
      </c>
      <c r="BV139" s="121">
        <f t="shared" si="138"/>
        <v>28.506555740432617</v>
      </c>
      <c r="BW139" s="121">
        <f t="shared" si="139"/>
        <v>0</v>
      </c>
      <c r="BX139" s="122">
        <f t="shared" si="140"/>
        <v>2186.8738316919544</v>
      </c>
      <c r="BY139" s="125">
        <f t="shared" si="141"/>
        <v>0.21868738316919545</v>
      </c>
    </row>
    <row r="140" spans="1:77" x14ac:dyDescent="0.25">
      <c r="A140" s="184" t="s">
        <v>1037</v>
      </c>
      <c r="B140" s="185" t="s">
        <v>1036</v>
      </c>
      <c r="C140" s="107" t="s">
        <v>958</v>
      </c>
      <c r="D140" s="249">
        <v>47.156165999999999</v>
      </c>
      <c r="E140" s="249">
        <v>-120.385735</v>
      </c>
      <c r="F140" s="251" t="s">
        <v>781</v>
      </c>
      <c r="G140" s="243" t="s">
        <v>776</v>
      </c>
      <c r="H140" s="71">
        <v>55.429769999999998</v>
      </c>
      <c r="I140" s="65">
        <v>13.555138499999998</v>
      </c>
      <c r="J140" s="65">
        <v>11.822417999999999</v>
      </c>
      <c r="K140" s="65">
        <v>6.9376154999999997</v>
      </c>
      <c r="L140" s="65">
        <v>3.4837319999999998</v>
      </c>
      <c r="M140" s="65">
        <v>2.945052</v>
      </c>
      <c r="N140" s="65">
        <v>1.7155349999999998</v>
      </c>
      <c r="O140" s="66">
        <v>1.8979424999999999</v>
      </c>
      <c r="P140" s="66">
        <v>0.17858849999999998</v>
      </c>
      <c r="Q140" s="66">
        <v>0.306726</v>
      </c>
      <c r="R140" s="65">
        <v>1.2137823022709016</v>
      </c>
      <c r="S140" s="72">
        <v>98.272518000000005</v>
      </c>
      <c r="T140" s="71">
        <v>56.4041413897627</v>
      </c>
      <c r="U140" s="65">
        <v>13.793417301060707</v>
      </c>
      <c r="V140" s="65">
        <v>12.030238199452667</v>
      </c>
      <c r="W140" s="65">
        <v>7.0595682711620356</v>
      </c>
      <c r="X140" s="65">
        <v>3.5449707312882732</v>
      </c>
      <c r="Y140" s="65">
        <v>2.996821552898441</v>
      </c>
      <c r="Z140" s="65">
        <v>1.7456915065512006</v>
      </c>
      <c r="AA140" s="65">
        <v>1.9313054540843249</v>
      </c>
      <c r="AB140" s="65">
        <v>0.18172781529827084</v>
      </c>
      <c r="AC140" s="65">
        <v>0.31211777844137462</v>
      </c>
      <c r="AD140" s="72">
        <v>100</v>
      </c>
      <c r="AE140" s="64"/>
      <c r="AF140" s="139">
        <v>7.0168809221000021</v>
      </c>
      <c r="AG140" s="134">
        <v>5.9791871999999993</v>
      </c>
      <c r="AH140" s="134">
        <v>29.990785889999994</v>
      </c>
      <c r="AI140" s="134">
        <v>322.44419999999997</v>
      </c>
      <c r="AJ140" s="134">
        <v>699.08804999999995</v>
      </c>
      <c r="AK140" s="134">
        <v>49.46609999999999</v>
      </c>
      <c r="AL140" s="134">
        <v>306.11294999999996</v>
      </c>
      <c r="AM140" s="134">
        <v>187.81215884999997</v>
      </c>
      <c r="AN140" s="134">
        <v>34.109699999999997</v>
      </c>
      <c r="AO140" s="135">
        <v>11.818799999999998</v>
      </c>
      <c r="AP140" s="134">
        <v>20.290949999999999</v>
      </c>
      <c r="AQ140" s="134">
        <v>15.135299999999999</v>
      </c>
      <c r="AR140" s="134">
        <v>117.71564999999998</v>
      </c>
      <c r="AS140" s="134">
        <v>9.4670999999999985</v>
      </c>
      <c r="AT140" s="134">
        <v>23.521944599999998</v>
      </c>
      <c r="AU140" s="134">
        <v>53.07405</v>
      </c>
      <c r="AV140" s="134">
        <v>6.1505999999999998</v>
      </c>
      <c r="AW140" s="134">
        <v>28.019399999999997</v>
      </c>
      <c r="AX140" s="134">
        <v>1.61805</v>
      </c>
      <c r="AY140" s="134">
        <f t="shared" si="115"/>
        <v>1928.8318574621001</v>
      </c>
      <c r="AZ140" s="136">
        <f t="shared" si="116"/>
        <v>0.19288318574621</v>
      </c>
      <c r="BA140" s="136">
        <f t="shared" si="117"/>
        <v>98.465401185746217</v>
      </c>
      <c r="BB140" s="136">
        <f t="shared" si="118"/>
        <v>98.511100222157651</v>
      </c>
      <c r="BC140" s="136">
        <f t="shared" si="119"/>
        <v>99.724882524428551</v>
      </c>
      <c r="BD140" s="140">
        <f t="shared" si="120"/>
        <v>101.03717092242856</v>
      </c>
      <c r="BE140" s="124">
        <f t="shared" si="121"/>
        <v>8.9291632377804664</v>
      </c>
      <c r="BF140" s="121">
        <f t="shared" si="122"/>
        <v>8.7390243567043608</v>
      </c>
      <c r="BG140" s="121">
        <f t="shared" si="123"/>
        <v>46.001526644515515</v>
      </c>
      <c r="BH140" s="121">
        <f t="shared" si="124"/>
        <v>474.35540882572337</v>
      </c>
      <c r="BI140" s="121">
        <f t="shared" si="125"/>
        <v>780.53124790301433</v>
      </c>
      <c r="BJ140" s="121">
        <f t="shared" si="126"/>
        <v>54.096131590031575</v>
      </c>
      <c r="BK140" s="121">
        <f t="shared" si="127"/>
        <v>362.01122893175068</v>
      </c>
      <c r="BL140" s="121">
        <f t="shared" si="128"/>
        <v>253.69671358799604</v>
      </c>
      <c r="BM140" s="121">
        <f t="shared" si="129"/>
        <v>43.317650059051793</v>
      </c>
      <c r="BN140" s="121">
        <f t="shared" si="130"/>
        <v>16.907298051794282</v>
      </c>
      <c r="BO140" s="121">
        <f t="shared" si="131"/>
        <v>27.275786488812393</v>
      </c>
      <c r="BP140" s="121">
        <f t="shared" si="132"/>
        <v>18.946158275894625</v>
      </c>
      <c r="BQ140" s="121">
        <f t="shared" si="133"/>
        <v>146.52780236346945</v>
      </c>
      <c r="BR140" s="121">
        <f t="shared" si="134"/>
        <v>10.198185477098315</v>
      </c>
      <c r="BS140" s="121">
        <f t="shared" si="135"/>
        <v>27.585918902785973</v>
      </c>
      <c r="BT140" s="121">
        <f t="shared" si="136"/>
        <v>65.241433266676182</v>
      </c>
      <c r="BU140" s="121">
        <f t="shared" si="137"/>
        <v>6.9988196881545264</v>
      </c>
      <c r="BV140" s="121">
        <f t="shared" si="138"/>
        <v>32.68152978369384</v>
      </c>
      <c r="BW140" s="121">
        <f t="shared" si="139"/>
        <v>1.7811941414947694</v>
      </c>
      <c r="BX140" s="122">
        <f t="shared" si="140"/>
        <v>2385.8222215764426</v>
      </c>
      <c r="BY140" s="125">
        <f t="shared" si="141"/>
        <v>0.23858222215764427</v>
      </c>
    </row>
    <row r="141" spans="1:77" x14ac:dyDescent="0.25">
      <c r="A141" s="184" t="s">
        <v>1039</v>
      </c>
      <c r="B141" s="185" t="s">
        <v>1038</v>
      </c>
      <c r="C141" s="107" t="s">
        <v>863</v>
      </c>
      <c r="D141" s="249">
        <v>47.181479000000003</v>
      </c>
      <c r="E141" s="249">
        <v>-120.36577200000001</v>
      </c>
      <c r="F141" s="251" t="s">
        <v>795</v>
      </c>
      <c r="G141" s="243" t="s">
        <v>778</v>
      </c>
      <c r="H141" s="71">
        <v>53.297094000000001</v>
      </c>
      <c r="I141" s="65">
        <v>14.074854999999999</v>
      </c>
      <c r="J141" s="65">
        <v>11.294022</v>
      </c>
      <c r="K141" s="65">
        <v>8.7637699999999992</v>
      </c>
      <c r="L141" s="65">
        <v>5.0262649999999995</v>
      </c>
      <c r="M141" s="65">
        <v>2.9327370000000004</v>
      </c>
      <c r="N141" s="65">
        <v>1.0123230000000001</v>
      </c>
      <c r="O141" s="66">
        <v>1.7780039999999999</v>
      </c>
      <c r="P141" s="66">
        <v>0.17654800000000001</v>
      </c>
      <c r="Q141" s="66">
        <v>0.26158999999999999</v>
      </c>
      <c r="R141" s="65">
        <v>1.0126943374698636</v>
      </c>
      <c r="S141" s="72">
        <v>98.617207999999991</v>
      </c>
      <c r="T141" s="71">
        <v>54.04441585894422</v>
      </c>
      <c r="U141" s="65">
        <v>14.27220997779617</v>
      </c>
      <c r="V141" s="65">
        <v>11.452384658872111</v>
      </c>
      <c r="W141" s="65">
        <v>8.8866539397465001</v>
      </c>
      <c r="X141" s="65">
        <v>5.0967423454129825</v>
      </c>
      <c r="Y141" s="65">
        <v>2.9738592883302886</v>
      </c>
      <c r="Z141" s="65">
        <v>1.0265176032969825</v>
      </c>
      <c r="AA141" s="65">
        <v>1.8029348387149635</v>
      </c>
      <c r="AB141" s="65">
        <v>0.17902352295351945</v>
      </c>
      <c r="AC141" s="65">
        <v>0.26525796593227424</v>
      </c>
      <c r="AD141" s="72">
        <v>100</v>
      </c>
      <c r="AE141" s="64"/>
      <c r="AF141" s="139">
        <v>18.709863420000001</v>
      </c>
      <c r="AG141" s="134">
        <v>47.254425600000005</v>
      </c>
      <c r="AH141" s="134">
        <v>37.372234120000009</v>
      </c>
      <c r="AI141" s="134">
        <v>329.7953</v>
      </c>
      <c r="AJ141" s="134">
        <v>455.88370000000003</v>
      </c>
      <c r="AK141" s="134">
        <v>25.4924</v>
      </c>
      <c r="AL141" s="134">
        <v>301.3032</v>
      </c>
      <c r="AM141" s="134">
        <v>150.19285799999997</v>
      </c>
      <c r="AN141" s="134">
        <v>31.491800000000001</v>
      </c>
      <c r="AO141" s="135">
        <v>9.8676999999999992</v>
      </c>
      <c r="AP141" s="134">
        <v>21.684699999999999</v>
      </c>
      <c r="AQ141" s="134">
        <v>36.460999999999999</v>
      </c>
      <c r="AR141" s="134">
        <v>113.85730000000001</v>
      </c>
      <c r="AS141" s="134">
        <v>7.0901999999999994</v>
      </c>
      <c r="AT141" s="134">
        <v>17.673699119999998</v>
      </c>
      <c r="AU141" s="134">
        <v>39.1173</v>
      </c>
      <c r="AV141" s="134">
        <v>2.9593000000000003</v>
      </c>
      <c r="AW141" s="134">
        <v>21.856400000000001</v>
      </c>
      <c r="AX141" s="134">
        <v>1.2322</v>
      </c>
      <c r="AY141" s="134">
        <f t="shared" si="115"/>
        <v>1669.2955802599997</v>
      </c>
      <c r="AZ141" s="136">
        <f t="shared" si="116"/>
        <v>0.16692955802599999</v>
      </c>
      <c r="BA141" s="136">
        <f t="shared" si="117"/>
        <v>98.784137558025989</v>
      </c>
      <c r="BB141" s="136">
        <f t="shared" si="118"/>
        <v>98.828081597131643</v>
      </c>
      <c r="BC141" s="136">
        <f t="shared" si="119"/>
        <v>99.84077593460151</v>
      </c>
      <c r="BD141" s="140">
        <f t="shared" si="120"/>
        <v>101.09441237660151</v>
      </c>
      <c r="BE141" s="124">
        <f t="shared" si="121"/>
        <v>23.808787193122129</v>
      </c>
      <c r="BF141" s="121">
        <f t="shared" si="122"/>
        <v>69.065838293284102</v>
      </c>
      <c r="BG141" s="121">
        <f t="shared" si="123"/>
        <v>57.323600319839855</v>
      </c>
      <c r="BH141" s="121">
        <f t="shared" si="124"/>
        <v>485.169788634133</v>
      </c>
      <c r="BI141" s="121">
        <f t="shared" si="125"/>
        <v>508.99378591815935</v>
      </c>
      <c r="BJ141" s="121">
        <f t="shared" si="126"/>
        <v>27.878491026091027</v>
      </c>
      <c r="BK141" s="121">
        <f t="shared" si="127"/>
        <v>356.32318630449669</v>
      </c>
      <c r="BL141" s="121">
        <f t="shared" si="128"/>
        <v>202.88055210217055</v>
      </c>
      <c r="BM141" s="121">
        <f t="shared" si="129"/>
        <v>39.993045149316686</v>
      </c>
      <c r="BN141" s="121">
        <f t="shared" si="130"/>
        <v>14.116166191634553</v>
      </c>
      <c r="BO141" s="121">
        <f t="shared" si="131"/>
        <v>29.149312736660931</v>
      </c>
      <c r="BP141" s="121">
        <f t="shared" si="132"/>
        <v>45.641373272904666</v>
      </c>
      <c r="BQ141" s="121">
        <f t="shared" si="133"/>
        <v>141.72508032736729</v>
      </c>
      <c r="BR141" s="121">
        <f t="shared" si="134"/>
        <v>7.6377322168058299</v>
      </c>
      <c r="BS141" s="121">
        <f t="shared" si="135"/>
        <v>20.727250188173635</v>
      </c>
      <c r="BT141" s="121">
        <f t="shared" si="136"/>
        <v>48.085056963290953</v>
      </c>
      <c r="BU141" s="121">
        <f t="shared" si="137"/>
        <v>3.3674124643377383</v>
      </c>
      <c r="BV141" s="121">
        <f t="shared" si="138"/>
        <v>25.493072212978372</v>
      </c>
      <c r="BW141" s="121">
        <f t="shared" si="139"/>
        <v>1.3564398017056671</v>
      </c>
      <c r="BX141" s="122">
        <f t="shared" si="140"/>
        <v>2108.7359713164728</v>
      </c>
      <c r="BY141" s="125">
        <f t="shared" si="141"/>
        <v>0.21087359713164727</v>
      </c>
    </row>
    <row r="142" spans="1:77" x14ac:dyDescent="0.25">
      <c r="A142" s="184" t="s">
        <v>1041</v>
      </c>
      <c r="B142" s="185" t="s">
        <v>1040</v>
      </c>
      <c r="C142" s="107" t="s">
        <v>887</v>
      </c>
      <c r="D142" s="249">
        <v>47.156526999999997</v>
      </c>
      <c r="E142" s="249">
        <v>-120.406189</v>
      </c>
      <c r="F142" s="251" t="s">
        <v>795</v>
      </c>
      <c r="G142" s="243" t="s">
        <v>784</v>
      </c>
      <c r="H142" s="71">
        <v>53.686800999999996</v>
      </c>
      <c r="I142" s="65">
        <v>14.074700499999999</v>
      </c>
      <c r="J142" s="65">
        <v>11.4679775</v>
      </c>
      <c r="K142" s="65">
        <v>8.9762539999999991</v>
      </c>
      <c r="L142" s="65">
        <v>5.135798499999999</v>
      </c>
      <c r="M142" s="65">
        <v>2.8240344999999998</v>
      </c>
      <c r="N142" s="65">
        <v>1.1557804999999999</v>
      </c>
      <c r="O142" s="66">
        <v>1.7958395</v>
      </c>
      <c r="P142" s="66">
        <v>0.19751899999999997</v>
      </c>
      <c r="Q142" s="66">
        <v>0.28511349999999996</v>
      </c>
      <c r="R142" s="65">
        <v>0.33615059546666815</v>
      </c>
      <c r="S142" s="72">
        <v>99.599818499999984</v>
      </c>
      <c r="T142" s="71">
        <v>53.902508868527711</v>
      </c>
      <c r="U142" s="65">
        <v>14.131251152832172</v>
      </c>
      <c r="V142" s="65">
        <v>11.514054616475031</v>
      </c>
      <c r="W142" s="65">
        <v>9.0123196359037561</v>
      </c>
      <c r="X142" s="65">
        <v>5.1564335933001724</v>
      </c>
      <c r="Y142" s="65">
        <v>2.8353811709004271</v>
      </c>
      <c r="Z142" s="65">
        <v>1.1604243033836452</v>
      </c>
      <c r="AA142" s="65">
        <v>1.8030549925148711</v>
      </c>
      <c r="AB142" s="65">
        <v>0.19831261037890346</v>
      </c>
      <c r="AC142" s="65">
        <v>0.28625905578331956</v>
      </c>
      <c r="AD142" s="72">
        <v>100</v>
      </c>
      <c r="AE142" s="64"/>
      <c r="AF142" s="139">
        <v>17.736496248500004</v>
      </c>
      <c r="AG142" s="134">
        <v>46.5945088</v>
      </c>
      <c r="AH142" s="134">
        <v>36.999914769999997</v>
      </c>
      <c r="AI142" s="134">
        <v>321.82604999999995</v>
      </c>
      <c r="AJ142" s="134">
        <v>469.48824999999999</v>
      </c>
      <c r="AK142" s="134">
        <v>27.039599999999997</v>
      </c>
      <c r="AL142" s="134">
        <v>309.71709999999996</v>
      </c>
      <c r="AM142" s="134">
        <v>154.10457754999999</v>
      </c>
      <c r="AN142" s="134">
        <v>31.718749999999996</v>
      </c>
      <c r="AO142" s="135">
        <v>9.7541499999999992</v>
      </c>
      <c r="AP142" s="134">
        <v>20.239100000000001</v>
      </c>
      <c r="AQ142" s="134">
        <v>35.058099999999996</v>
      </c>
      <c r="AR142" s="134">
        <v>112.55334999999999</v>
      </c>
      <c r="AS142" s="134">
        <v>5.6230999999999991</v>
      </c>
      <c r="AT142" s="134">
        <v>20.779851399999995</v>
      </c>
      <c r="AU142" s="134">
        <v>37.301249999999996</v>
      </c>
      <c r="AV142" s="134">
        <v>2.4461499999999998</v>
      </c>
      <c r="AW142" s="134">
        <v>22.208199999999998</v>
      </c>
      <c r="AX142" s="134">
        <v>1.5833999999999999</v>
      </c>
      <c r="AY142" s="134">
        <f t="shared" si="115"/>
        <v>1682.7718987684998</v>
      </c>
      <c r="AZ142" s="136">
        <f t="shared" si="116"/>
        <v>0.16827718987684998</v>
      </c>
      <c r="BA142" s="136">
        <f t="shared" si="117"/>
        <v>99.76809568987683</v>
      </c>
      <c r="BB142" s="136">
        <f t="shared" si="118"/>
        <v>99.811938513242666</v>
      </c>
      <c r="BC142" s="136">
        <f t="shared" si="119"/>
        <v>100.14808910870933</v>
      </c>
      <c r="BD142" s="140">
        <f t="shared" si="120"/>
        <v>101.42103461120932</v>
      </c>
      <c r="BE142" s="124">
        <f t="shared" si="121"/>
        <v>22.570152184047611</v>
      </c>
      <c r="BF142" s="121">
        <f t="shared" si="122"/>
        <v>68.101321077867524</v>
      </c>
      <c r="BG142" s="121">
        <f t="shared" si="123"/>
        <v>56.752516302164778</v>
      </c>
      <c r="BH142" s="121">
        <f t="shared" si="124"/>
        <v>473.44603351065916</v>
      </c>
      <c r="BI142" s="121">
        <f t="shared" si="125"/>
        <v>524.18325509683996</v>
      </c>
      <c r="BJ142" s="121">
        <f t="shared" si="126"/>
        <v>29.570509090909088</v>
      </c>
      <c r="BK142" s="121">
        <f t="shared" si="127"/>
        <v>366.27352090846836</v>
      </c>
      <c r="BL142" s="121">
        <f t="shared" si="128"/>
        <v>208.16450389948477</v>
      </c>
      <c r="BM142" s="121">
        <f t="shared" si="129"/>
        <v>40.281260544963722</v>
      </c>
      <c r="BN142" s="121">
        <f t="shared" si="130"/>
        <v>13.953728068154907</v>
      </c>
      <c r="BO142" s="121">
        <f t="shared" si="131"/>
        <v>27.20608795180723</v>
      </c>
      <c r="BP142" s="121">
        <f t="shared" si="132"/>
        <v>43.885242542410218</v>
      </c>
      <c r="BQ142" s="121">
        <f t="shared" si="133"/>
        <v>140.10197475141501</v>
      </c>
      <c r="BR142" s="121">
        <f t="shared" si="134"/>
        <v>6.0573371736087642</v>
      </c>
      <c r="BS142" s="121">
        <f t="shared" si="135"/>
        <v>24.370064009603336</v>
      </c>
      <c r="BT142" s="121">
        <f t="shared" si="136"/>
        <v>45.852672118268814</v>
      </c>
      <c r="BU142" s="121">
        <f t="shared" si="137"/>
        <v>2.7834947452572423</v>
      </c>
      <c r="BV142" s="121">
        <f t="shared" si="138"/>
        <v>25.903407986688851</v>
      </c>
      <c r="BW142" s="121">
        <f t="shared" si="139"/>
        <v>1.743050464227198</v>
      </c>
      <c r="BX142" s="122">
        <f t="shared" si="140"/>
        <v>2121.2001324268463</v>
      </c>
      <c r="BY142" s="125">
        <f t="shared" si="141"/>
        <v>0.21212001324268462</v>
      </c>
    </row>
    <row r="143" spans="1:77" x14ac:dyDescent="0.25">
      <c r="A143" s="184" t="s">
        <v>1043</v>
      </c>
      <c r="B143" s="185" t="s">
        <v>1042</v>
      </c>
      <c r="C143" s="107" t="s">
        <v>887</v>
      </c>
      <c r="D143" s="249">
        <v>47.153537999999998</v>
      </c>
      <c r="E143" s="249">
        <v>-120.40460299999999</v>
      </c>
      <c r="F143" s="251" t="s">
        <v>795</v>
      </c>
      <c r="G143" s="243" t="s">
        <v>784</v>
      </c>
      <c r="H143" s="71">
        <v>53.545251</v>
      </c>
      <c r="I143" s="65">
        <v>14.071724</v>
      </c>
      <c r="J143" s="65">
        <v>11.488346</v>
      </c>
      <c r="K143" s="65">
        <v>8.9337529999999994</v>
      </c>
      <c r="L143" s="65">
        <v>5.0829260000000005</v>
      </c>
      <c r="M143" s="65">
        <v>2.8492100000000002</v>
      </c>
      <c r="N143" s="65">
        <v>1.095143</v>
      </c>
      <c r="O143" s="66">
        <v>1.8018400000000001</v>
      </c>
      <c r="P143" s="66">
        <v>0.19866700000000001</v>
      </c>
      <c r="Q143" s="66">
        <v>0.27057900000000001</v>
      </c>
      <c r="R143" s="65">
        <v>0.47610650678906952</v>
      </c>
      <c r="S143" s="72">
        <v>99.337438999999989</v>
      </c>
      <c r="T143" s="71">
        <v>53.90238719562722</v>
      </c>
      <c r="U143" s="65">
        <v>14.165579605892601</v>
      </c>
      <c r="V143" s="65">
        <v>11.564970987423989</v>
      </c>
      <c r="W143" s="65">
        <v>8.9933393591916548</v>
      </c>
      <c r="X143" s="65">
        <v>5.1168281074771826</v>
      </c>
      <c r="Y143" s="65">
        <v>2.8682136651419015</v>
      </c>
      <c r="Z143" s="65">
        <v>1.1024473864279913</v>
      </c>
      <c r="AA143" s="65">
        <v>1.8138579151411385</v>
      </c>
      <c r="AB143" s="65">
        <v>0.19999206945530379</v>
      </c>
      <c r="AC143" s="65">
        <v>0.27238370822102637</v>
      </c>
      <c r="AD143" s="72">
        <v>100</v>
      </c>
      <c r="AE143" s="64"/>
      <c r="AF143" s="139">
        <v>17.998654908799999</v>
      </c>
      <c r="AG143" s="134">
        <v>44.782592000000001</v>
      </c>
      <c r="AH143" s="134">
        <v>37.372234120000009</v>
      </c>
      <c r="AI143" s="134">
        <v>327.4117</v>
      </c>
      <c r="AJ143" s="134">
        <v>480.08330000000001</v>
      </c>
      <c r="AK143" s="134">
        <v>27.532600000000002</v>
      </c>
      <c r="AL143" s="134">
        <v>310.6053</v>
      </c>
      <c r="AM143" s="134">
        <v>156.64465719999998</v>
      </c>
      <c r="AN143" s="134">
        <v>32.229100000000003</v>
      </c>
      <c r="AO143" s="135">
        <v>10.5343</v>
      </c>
      <c r="AP143" s="134">
        <v>21.078700000000001</v>
      </c>
      <c r="AQ143" s="134">
        <v>37.774000000000001</v>
      </c>
      <c r="AR143" s="134">
        <v>111.8272</v>
      </c>
      <c r="AS143" s="134">
        <v>5.2823000000000002</v>
      </c>
      <c r="AT143" s="134">
        <v>19.514048399999997</v>
      </c>
      <c r="AU143" s="134">
        <v>37.582100000000004</v>
      </c>
      <c r="AV143" s="134">
        <v>3.3431000000000002</v>
      </c>
      <c r="AW143" s="134">
        <v>21.0989</v>
      </c>
      <c r="AX143" s="134">
        <v>1.0504</v>
      </c>
      <c r="AY143" s="134">
        <f t="shared" si="115"/>
        <v>1703.7451866288004</v>
      </c>
      <c r="AZ143" s="136">
        <f t="shared" si="116"/>
        <v>0.17037451866288003</v>
      </c>
      <c r="BA143" s="136">
        <f t="shared" si="117"/>
        <v>99.507813518662871</v>
      </c>
      <c r="BB143" s="136">
        <f t="shared" si="118"/>
        <v>99.55219360616384</v>
      </c>
      <c r="BC143" s="136">
        <f t="shared" si="119"/>
        <v>100.02830011295291</v>
      </c>
      <c r="BD143" s="140">
        <f t="shared" si="120"/>
        <v>101.3035065189529</v>
      </c>
      <c r="BE143" s="124">
        <f t="shared" si="121"/>
        <v>22.903755888885165</v>
      </c>
      <c r="BF143" s="121">
        <f t="shared" si="122"/>
        <v>65.453070652204019</v>
      </c>
      <c r="BG143" s="121">
        <f t="shared" si="123"/>
        <v>57.323600319839855</v>
      </c>
      <c r="BH143" s="121">
        <f t="shared" si="124"/>
        <v>481.66321741195878</v>
      </c>
      <c r="BI143" s="121">
        <f t="shared" si="125"/>
        <v>536.0126199359255</v>
      </c>
      <c r="BJ143" s="121">
        <f t="shared" si="126"/>
        <v>30.109653937053938</v>
      </c>
      <c r="BK143" s="121">
        <f t="shared" si="127"/>
        <v>367.32391218899795</v>
      </c>
      <c r="BL143" s="121">
        <f t="shared" si="128"/>
        <v>211.59564415900022</v>
      </c>
      <c r="BM143" s="121">
        <f t="shared" si="129"/>
        <v>40.929380074236548</v>
      </c>
      <c r="BN143" s="121">
        <f t="shared" si="130"/>
        <v>15.06976595483607</v>
      </c>
      <c r="BO143" s="121">
        <f t="shared" si="131"/>
        <v>28.334706884681587</v>
      </c>
      <c r="BP143" s="121">
        <f t="shared" si="132"/>
        <v>47.284968432316745</v>
      </c>
      <c r="BQ143" s="121">
        <f t="shared" si="133"/>
        <v>139.19809184641272</v>
      </c>
      <c r="BR143" s="121">
        <f t="shared" si="134"/>
        <v>5.6902193011245723</v>
      </c>
      <c r="BS143" s="121">
        <f t="shared" si="135"/>
        <v>22.885563493225824</v>
      </c>
      <c r="BT143" s="121">
        <f t="shared" si="136"/>
        <v>46.19790781316955</v>
      </c>
      <c r="BU143" s="121">
        <f t="shared" si="137"/>
        <v>3.8041417259242025</v>
      </c>
      <c r="BV143" s="121">
        <f t="shared" si="138"/>
        <v>24.609532279534111</v>
      </c>
      <c r="BW143" s="121">
        <f t="shared" si="139"/>
        <v>1.1563093391589294</v>
      </c>
      <c r="BX143" s="122">
        <f t="shared" si="140"/>
        <v>2147.5460616384858</v>
      </c>
      <c r="BY143" s="125">
        <f t="shared" si="141"/>
        <v>0.21475460616384859</v>
      </c>
    </row>
    <row r="144" spans="1:77" x14ac:dyDescent="0.25">
      <c r="A144" s="184" t="s">
        <v>1045</v>
      </c>
      <c r="B144" s="185" t="s">
        <v>1044</v>
      </c>
      <c r="C144" s="107" t="s">
        <v>787</v>
      </c>
      <c r="D144" s="249">
        <v>47.171450999999998</v>
      </c>
      <c r="E144" s="249">
        <v>-120.407014</v>
      </c>
      <c r="F144" s="251" t="s">
        <v>795</v>
      </c>
      <c r="G144" s="243" t="s">
        <v>784</v>
      </c>
      <c r="H144" s="71">
        <v>53.498387000000001</v>
      </c>
      <c r="I144" s="65">
        <v>14.195247</v>
      </c>
      <c r="J144" s="65">
        <v>11.21706</v>
      </c>
      <c r="K144" s="65">
        <v>9.1142399999999988</v>
      </c>
      <c r="L144" s="65">
        <v>4.9800069999999996</v>
      </c>
      <c r="M144" s="65">
        <v>2.828808</v>
      </c>
      <c r="N144" s="65">
        <v>1.1025159999999998</v>
      </c>
      <c r="O144" s="66">
        <v>1.7741659999999999</v>
      </c>
      <c r="P144" s="66">
        <v>0.19099099999999999</v>
      </c>
      <c r="Q144" s="66">
        <v>0.270478</v>
      </c>
      <c r="R144" s="65">
        <v>0.48684210526342464</v>
      </c>
      <c r="S144" s="72">
        <v>99.17189999999998</v>
      </c>
      <c r="T144" s="71">
        <v>53.945106426316336</v>
      </c>
      <c r="U144" s="65">
        <v>14.313779407271621</v>
      </c>
      <c r="V144" s="65">
        <v>11.310724106324475</v>
      </c>
      <c r="W144" s="65">
        <v>9.1903452490070272</v>
      </c>
      <c r="X144" s="65">
        <v>5.0215907933598132</v>
      </c>
      <c r="Y144" s="65">
        <v>2.8524289642529794</v>
      </c>
      <c r="Z144" s="65">
        <v>1.1117221713005399</v>
      </c>
      <c r="AA144" s="65">
        <v>1.7889805479173035</v>
      </c>
      <c r="AB144" s="65">
        <v>0.19258580303493231</v>
      </c>
      <c r="AC144" s="65">
        <v>0.27273653121499136</v>
      </c>
      <c r="AD144" s="72">
        <v>100</v>
      </c>
      <c r="AE144" s="64"/>
      <c r="AF144" s="139">
        <v>19.4602681428</v>
      </c>
      <c r="AG144" s="134">
        <v>48.226611200000008</v>
      </c>
      <c r="AH144" s="134">
        <v>37.202463219999999</v>
      </c>
      <c r="AI144" s="134">
        <v>327.40160000000003</v>
      </c>
      <c r="AJ144" s="134">
        <v>458.60059999999999</v>
      </c>
      <c r="AK144" s="134">
        <v>25.997399999999999</v>
      </c>
      <c r="AL144" s="134">
        <v>312.44350000000003</v>
      </c>
      <c r="AM144" s="134">
        <v>152.41328239999999</v>
      </c>
      <c r="AN144" s="134">
        <v>32.279600000000002</v>
      </c>
      <c r="AO144" s="135">
        <v>10.4434</v>
      </c>
      <c r="AP144" s="134">
        <v>19.543500000000002</v>
      </c>
      <c r="AQ144" s="134">
        <v>37.349799999999995</v>
      </c>
      <c r="AR144" s="134">
        <v>112.4837</v>
      </c>
      <c r="AS144" s="134">
        <v>4.7369000000000003</v>
      </c>
      <c r="AT144" s="134">
        <v>16.98621232</v>
      </c>
      <c r="AU144" s="134">
        <v>40.450499999999998</v>
      </c>
      <c r="AV144" s="134">
        <v>3.3633000000000002</v>
      </c>
      <c r="AW144" s="134">
        <v>21.977600000000002</v>
      </c>
      <c r="AX144" s="134">
        <v>1.2221</v>
      </c>
      <c r="AY144" s="134">
        <f t="shared" si="115"/>
        <v>1682.5823372828002</v>
      </c>
      <c r="AZ144" s="136">
        <f t="shared" si="116"/>
        <v>0.16825823372828003</v>
      </c>
      <c r="BA144" s="136">
        <f t="shared" si="117"/>
        <v>99.34015823372826</v>
      </c>
      <c r="BB144" s="136">
        <f t="shared" si="118"/>
        <v>99.384332564360122</v>
      </c>
      <c r="BC144" s="136">
        <f t="shared" si="119"/>
        <v>99.871174669623542</v>
      </c>
      <c r="BD144" s="140">
        <f t="shared" si="120"/>
        <v>101.11626832962354</v>
      </c>
      <c r="BE144" s="124">
        <f t="shared" si="121"/>
        <v>24.763696694746859</v>
      </c>
      <c r="BF144" s="121">
        <f t="shared" si="122"/>
        <v>70.486759457558293</v>
      </c>
      <c r="BG144" s="121">
        <f t="shared" si="123"/>
        <v>57.063196320809681</v>
      </c>
      <c r="BH144" s="121">
        <f t="shared" si="124"/>
        <v>481.6483590593225</v>
      </c>
      <c r="BI144" s="121">
        <f t="shared" si="125"/>
        <v>512.02720259210719</v>
      </c>
      <c r="BJ144" s="121">
        <f t="shared" si="126"/>
        <v>28.43075907335907</v>
      </c>
      <c r="BK144" s="121">
        <f t="shared" si="127"/>
        <v>369.49777984478436</v>
      </c>
      <c r="BL144" s="121">
        <f t="shared" si="128"/>
        <v>205.87990196588467</v>
      </c>
      <c r="BM144" s="121">
        <f t="shared" si="129"/>
        <v>40.993512603340648</v>
      </c>
      <c r="BN144" s="121">
        <f t="shared" si="130"/>
        <v>14.939729623490409</v>
      </c>
      <c r="BO144" s="121">
        <f t="shared" si="131"/>
        <v>26.271038726333909</v>
      </c>
      <c r="BP144" s="121">
        <f t="shared" si="132"/>
        <v>46.75396076542976</v>
      </c>
      <c r="BQ144" s="121">
        <f t="shared" si="133"/>
        <v>140.01527717607465</v>
      </c>
      <c r="BR144" s="121">
        <f t="shared" si="134"/>
        <v>5.1027014382933542</v>
      </c>
      <c r="BS144" s="121">
        <f t="shared" si="135"/>
        <v>19.920983723642646</v>
      </c>
      <c r="BT144" s="121">
        <f t="shared" si="136"/>
        <v>49.723897014712179</v>
      </c>
      <c r="BU144" s="121">
        <f t="shared" si="137"/>
        <v>3.8271274765340166</v>
      </c>
      <c r="BV144" s="121">
        <f t="shared" si="138"/>
        <v>25.634438602329457</v>
      </c>
      <c r="BW144" s="121">
        <f t="shared" si="139"/>
        <v>1.3453214426752929</v>
      </c>
      <c r="BX144" s="122">
        <f t="shared" si="140"/>
        <v>2124.325643601429</v>
      </c>
      <c r="BY144" s="125">
        <f t="shared" si="141"/>
        <v>0.21243256436014291</v>
      </c>
    </row>
    <row r="145" spans="1:77" x14ac:dyDescent="0.25">
      <c r="A145" s="184" t="s">
        <v>1047</v>
      </c>
      <c r="B145" s="185" t="s">
        <v>1046</v>
      </c>
      <c r="C145" s="107" t="s">
        <v>787</v>
      </c>
      <c r="D145" s="249">
        <v>47.172455999999997</v>
      </c>
      <c r="E145" s="249">
        <v>-120.40723699999999</v>
      </c>
      <c r="F145" s="251" t="s">
        <v>795</v>
      </c>
      <c r="G145" s="243" t="s">
        <v>776</v>
      </c>
      <c r="H145" s="71">
        <v>53.486541499999994</v>
      </c>
      <c r="I145" s="65">
        <v>14.285617499999999</v>
      </c>
      <c r="J145" s="65">
        <v>11.341001</v>
      </c>
      <c r="K145" s="65">
        <v>9.0874980000000001</v>
      </c>
      <c r="L145" s="65">
        <v>5.4182729999999992</v>
      </c>
      <c r="M145" s="65">
        <v>2.8786414999999996</v>
      </c>
      <c r="N145" s="65">
        <v>1.0532655</v>
      </c>
      <c r="O145" s="66">
        <v>1.7319959999999996</v>
      </c>
      <c r="P145" s="66">
        <v>0.19599649999999996</v>
      </c>
      <c r="Q145" s="66">
        <v>0.2640015</v>
      </c>
      <c r="R145" s="65">
        <v>6.1334641805548984E-2</v>
      </c>
      <c r="S145" s="72">
        <v>99.742832000000007</v>
      </c>
      <c r="T145" s="71">
        <v>53.624446416360016</v>
      </c>
      <c r="U145" s="65">
        <v>14.322450258881759</v>
      </c>
      <c r="V145" s="65">
        <v>11.370241622976977</v>
      </c>
      <c r="W145" s="65">
        <v>9.1109283923279811</v>
      </c>
      <c r="X145" s="65">
        <v>5.4322429906542045</v>
      </c>
      <c r="Y145" s="65">
        <v>2.8860635318636225</v>
      </c>
      <c r="Z145" s="65">
        <v>1.0559811455924972</v>
      </c>
      <c r="AA145" s="65">
        <v>1.7364616236282517</v>
      </c>
      <c r="AB145" s="65">
        <v>0.19650183985150926</v>
      </c>
      <c r="AC145" s="65">
        <v>0.26468217786316717</v>
      </c>
      <c r="AD145" s="72">
        <v>100</v>
      </c>
      <c r="AE145" s="64"/>
      <c r="AF145" s="139">
        <v>19.557592903300002</v>
      </c>
      <c r="AG145" s="134">
        <v>51.126118399999996</v>
      </c>
      <c r="AH145" s="134">
        <v>36.931670230000002</v>
      </c>
      <c r="AI145" s="134">
        <v>324.3331</v>
      </c>
      <c r="AJ145" s="134">
        <v>443.7174</v>
      </c>
      <c r="AK145" s="134">
        <v>25.760699999999996</v>
      </c>
      <c r="AL145" s="134">
        <v>310.19414999999998</v>
      </c>
      <c r="AM145" s="134">
        <v>149.3154523</v>
      </c>
      <c r="AN145" s="134">
        <v>31.170649999999998</v>
      </c>
      <c r="AO145" s="135">
        <v>10.444349999999998</v>
      </c>
      <c r="AP145" s="134">
        <v>20.574049999999996</v>
      </c>
      <c r="AQ145" s="134">
        <v>35.230649999999997</v>
      </c>
      <c r="AR145" s="134">
        <v>109.87374999999999</v>
      </c>
      <c r="AS145" s="134">
        <v>4.8313999999999995</v>
      </c>
      <c r="AT145" s="134">
        <v>18.717809879999997</v>
      </c>
      <c r="AU145" s="134">
        <v>37.402749999999997</v>
      </c>
      <c r="AV145" s="134">
        <v>2.9536499999999997</v>
      </c>
      <c r="AW145" s="134">
        <v>22.116849999999996</v>
      </c>
      <c r="AX145" s="134">
        <v>0.96424999999999983</v>
      </c>
      <c r="AY145" s="134">
        <f t="shared" si="115"/>
        <v>1655.2163437132997</v>
      </c>
      <c r="AZ145" s="136">
        <f t="shared" si="116"/>
        <v>0.16552163437132997</v>
      </c>
      <c r="BA145" s="136">
        <f t="shared" si="117"/>
        <v>99.908353634371338</v>
      </c>
      <c r="BB145" s="136">
        <f t="shared" si="118"/>
        <v>99.952023265560769</v>
      </c>
      <c r="BC145" s="136">
        <f t="shared" si="119"/>
        <v>100.01335790736631</v>
      </c>
      <c r="BD145" s="140">
        <f t="shared" si="120"/>
        <v>101.27220901836631</v>
      </c>
      <c r="BE145" s="124">
        <f t="shared" si="121"/>
        <v>24.887544980506611</v>
      </c>
      <c r="BF145" s="121">
        <f t="shared" si="122"/>
        <v>74.724603698869146</v>
      </c>
      <c r="BG145" s="121">
        <f t="shared" si="123"/>
        <v>56.647839051069496</v>
      </c>
      <c r="BH145" s="121">
        <f t="shared" si="124"/>
        <v>477.13421499352211</v>
      </c>
      <c r="BI145" s="121">
        <f t="shared" si="125"/>
        <v>495.41012171253823</v>
      </c>
      <c r="BJ145" s="121">
        <f t="shared" si="126"/>
        <v>28.171903931203925</v>
      </c>
      <c r="BK145" s="121">
        <f t="shared" si="127"/>
        <v>366.83768343985389</v>
      </c>
      <c r="BL145" s="121">
        <f t="shared" si="128"/>
        <v>201.69535225176497</v>
      </c>
      <c r="BM145" s="121">
        <f t="shared" si="129"/>
        <v>39.585200362746747</v>
      </c>
      <c r="BN145" s="121">
        <f t="shared" si="130"/>
        <v>14.941088639054524</v>
      </c>
      <c r="BO145" s="121">
        <f t="shared" si="131"/>
        <v>27.656339156626501</v>
      </c>
      <c r="BP145" s="121">
        <f t="shared" si="132"/>
        <v>44.101238235294112</v>
      </c>
      <c r="BQ145" s="121">
        <f t="shared" si="133"/>
        <v>136.76651426495332</v>
      </c>
      <c r="BR145" s="121">
        <f t="shared" si="134"/>
        <v>5.2044990877938124</v>
      </c>
      <c r="BS145" s="121">
        <f t="shared" si="135"/>
        <v>21.951755867473899</v>
      </c>
      <c r="BT145" s="121">
        <f t="shared" si="136"/>
        <v>45.977441294100835</v>
      </c>
      <c r="BU145" s="121">
        <f t="shared" si="137"/>
        <v>3.3609832816176661</v>
      </c>
      <c r="BV145" s="121">
        <f t="shared" si="138"/>
        <v>25.79685831946755</v>
      </c>
      <c r="BW145" s="121">
        <f t="shared" si="139"/>
        <v>1.0614730391127165</v>
      </c>
      <c r="BX145" s="122">
        <f t="shared" si="140"/>
        <v>2091.9126556075698</v>
      </c>
      <c r="BY145" s="125">
        <f t="shared" si="141"/>
        <v>0.20919126556075698</v>
      </c>
    </row>
    <row r="146" spans="1:77" x14ac:dyDescent="0.25">
      <c r="A146" s="184" t="s">
        <v>1049</v>
      </c>
      <c r="B146" s="185" t="s">
        <v>1048</v>
      </c>
      <c r="C146" s="107" t="s">
        <v>803</v>
      </c>
      <c r="D146" s="249">
        <v>47.124389999999998</v>
      </c>
      <c r="E146" s="249">
        <v>-120.472416</v>
      </c>
      <c r="F146" s="251" t="s">
        <v>807</v>
      </c>
      <c r="G146" s="243" t="s">
        <v>776</v>
      </c>
      <c r="H146" s="71">
        <v>54.084985499999995</v>
      </c>
      <c r="I146" s="65">
        <v>14.161381499999999</v>
      </c>
      <c r="J146" s="65">
        <v>11.128967499999998</v>
      </c>
      <c r="K146" s="65">
        <v>8.6232369999999978</v>
      </c>
      <c r="L146" s="65">
        <v>4.8547450000000003</v>
      </c>
      <c r="M146" s="65">
        <v>2.8754949999999999</v>
      </c>
      <c r="N146" s="65">
        <v>1.2549459999999999</v>
      </c>
      <c r="O146" s="66">
        <v>1.7413339999999999</v>
      </c>
      <c r="P146" s="66">
        <v>0.1903125</v>
      </c>
      <c r="Q146" s="66">
        <v>0.307342</v>
      </c>
      <c r="R146" s="65">
        <v>0.61876499558015241</v>
      </c>
      <c r="S146" s="72">
        <v>99.222746000000015</v>
      </c>
      <c r="T146" s="71">
        <v>54.508656210744242</v>
      </c>
      <c r="U146" s="65">
        <v>14.272313628570608</v>
      </c>
      <c r="V146" s="65">
        <v>11.216145439070994</v>
      </c>
      <c r="W146" s="65">
        <v>8.69078648559071</v>
      </c>
      <c r="X146" s="65">
        <v>4.8927742838320558</v>
      </c>
      <c r="Y146" s="65">
        <v>2.8980199761857022</v>
      </c>
      <c r="Z146" s="65">
        <v>1.2647765261404877</v>
      </c>
      <c r="AA146" s="65">
        <v>1.7549746103579917</v>
      </c>
      <c r="AB146" s="65">
        <v>0.19180329881214936</v>
      </c>
      <c r="AC146" s="65">
        <v>0.30974954069503374</v>
      </c>
      <c r="AD146" s="72">
        <v>100</v>
      </c>
      <c r="AE146" s="64"/>
      <c r="AF146" s="139">
        <v>13.350240401400004</v>
      </c>
      <c r="AG146" s="134">
        <v>39.942604799999998</v>
      </c>
      <c r="AH146" s="134">
        <v>35.669146239999996</v>
      </c>
      <c r="AI146" s="134">
        <v>314.19324999999998</v>
      </c>
      <c r="AJ146" s="134">
        <v>551.5104</v>
      </c>
      <c r="AK146" s="134">
        <v>30.82555</v>
      </c>
      <c r="AL146" s="134">
        <v>321.39974999999993</v>
      </c>
      <c r="AM146" s="134">
        <v>162.04084224999997</v>
      </c>
      <c r="AN146" s="134">
        <v>33.220949999999995</v>
      </c>
      <c r="AO146" s="135">
        <v>10.606749999999998</v>
      </c>
      <c r="AP146" s="134">
        <v>20.350749999999998</v>
      </c>
      <c r="AQ146" s="134">
        <v>25.973849999999999</v>
      </c>
      <c r="AR146" s="134">
        <v>114.56304999999999</v>
      </c>
      <c r="AS146" s="134">
        <v>6.6786999999999992</v>
      </c>
      <c r="AT146" s="134">
        <v>19.026053199999996</v>
      </c>
      <c r="AU146" s="134">
        <v>44.020549999999993</v>
      </c>
      <c r="AV146" s="134">
        <v>3.4509999999999996</v>
      </c>
      <c r="AW146" s="134">
        <v>24.248349999999999</v>
      </c>
      <c r="AX146" s="134">
        <v>1.8675999999999999</v>
      </c>
      <c r="AY146" s="134">
        <f t="shared" si="115"/>
        <v>1772.9393868913999</v>
      </c>
      <c r="AZ146" s="136">
        <f t="shared" si="116"/>
        <v>0.17729393868913998</v>
      </c>
      <c r="BA146" s="136">
        <f t="shared" si="117"/>
        <v>99.400039938689162</v>
      </c>
      <c r="BB146" s="136">
        <f t="shared" si="118"/>
        <v>99.444592398767696</v>
      </c>
      <c r="BC146" s="136">
        <f t="shared" si="119"/>
        <v>100.06335739434785</v>
      </c>
      <c r="BD146" s="140">
        <f t="shared" si="120"/>
        <v>101.29867278684785</v>
      </c>
      <c r="BE146" s="124">
        <f t="shared" si="121"/>
        <v>16.988527685038228</v>
      </c>
      <c r="BF146" s="121">
        <f t="shared" si="122"/>
        <v>58.379071358966073</v>
      </c>
      <c r="BG146" s="121">
        <f t="shared" si="123"/>
        <v>54.711309905806559</v>
      </c>
      <c r="BH146" s="121">
        <f t="shared" si="124"/>
        <v>462.21723806485812</v>
      </c>
      <c r="BI146" s="121">
        <f t="shared" si="125"/>
        <v>615.76091987767586</v>
      </c>
      <c r="BJ146" s="121">
        <f t="shared" si="126"/>
        <v>33.710824365274362</v>
      </c>
      <c r="BK146" s="121">
        <f t="shared" si="127"/>
        <v>380.08950119835646</v>
      </c>
      <c r="BL146" s="121">
        <f t="shared" si="128"/>
        <v>218.88481234427755</v>
      </c>
      <c r="BM146" s="121">
        <f t="shared" si="129"/>
        <v>42.1889810443732</v>
      </c>
      <c r="BN146" s="121">
        <f t="shared" si="130"/>
        <v>15.173408773383846</v>
      </c>
      <c r="BO146" s="121">
        <f t="shared" si="131"/>
        <v>27.356171686746986</v>
      </c>
      <c r="BP146" s="121">
        <f t="shared" si="132"/>
        <v>32.513704593522803</v>
      </c>
      <c r="BQ146" s="121">
        <f t="shared" si="133"/>
        <v>142.60357011626127</v>
      </c>
      <c r="BR146" s="121">
        <f t="shared" si="134"/>
        <v>7.1944546213620342</v>
      </c>
      <c r="BS146" s="121">
        <f t="shared" si="135"/>
        <v>22.31325553820459</v>
      </c>
      <c r="BT146" s="121">
        <f t="shared" si="136"/>
        <v>54.112391558348797</v>
      </c>
      <c r="BU146" s="121">
        <f t="shared" si="137"/>
        <v>3.9269220472508812</v>
      </c>
      <c r="BV146" s="121">
        <f t="shared" si="138"/>
        <v>28.283017221297836</v>
      </c>
      <c r="BW146" s="121">
        <f t="shared" si="139"/>
        <v>2.0559056757551568</v>
      </c>
      <c r="BX146" s="122">
        <f t="shared" si="140"/>
        <v>2218.4639876767615</v>
      </c>
      <c r="BY146" s="125">
        <f t="shared" si="141"/>
        <v>0.22184639876767615</v>
      </c>
    </row>
    <row r="147" spans="1:77" x14ac:dyDescent="0.25">
      <c r="A147" s="184" t="s">
        <v>1051</v>
      </c>
      <c r="B147" s="185" t="s">
        <v>1050</v>
      </c>
      <c r="C147" s="107" t="s">
        <v>803</v>
      </c>
      <c r="D147" s="249">
        <v>47.128940999999998</v>
      </c>
      <c r="E147" s="249">
        <v>-120.47125200000001</v>
      </c>
      <c r="F147" s="251" t="s">
        <v>801</v>
      </c>
      <c r="G147" s="243" t="s">
        <v>776</v>
      </c>
      <c r="H147" s="71">
        <v>53.494661499999992</v>
      </c>
      <c r="I147" s="65">
        <v>13.918593499999998</v>
      </c>
      <c r="J147" s="65">
        <v>11.649966999999998</v>
      </c>
      <c r="K147" s="65">
        <v>8.7930464999999991</v>
      </c>
      <c r="L147" s="65">
        <v>5.0121715</v>
      </c>
      <c r="M147" s="65">
        <v>2.8953889999999993</v>
      </c>
      <c r="N147" s="65">
        <v>1.1201539999999999</v>
      </c>
      <c r="O147" s="66">
        <v>1.8251729999999999</v>
      </c>
      <c r="P147" s="66">
        <v>0.20208649999999997</v>
      </c>
      <c r="Q147" s="66">
        <v>0.31211249999999996</v>
      </c>
      <c r="R147" s="65">
        <v>0.43235453071545926</v>
      </c>
      <c r="S147" s="72">
        <v>99.22335499999997</v>
      </c>
      <c r="T147" s="71">
        <v>53.913377047167984</v>
      </c>
      <c r="U147" s="65">
        <v>14.027537669936683</v>
      </c>
      <c r="V147" s="65">
        <v>11.741154086152401</v>
      </c>
      <c r="W147" s="65">
        <v>8.8618717841177634</v>
      </c>
      <c r="X147" s="65">
        <v>5.0514029685853714</v>
      </c>
      <c r="Y147" s="65">
        <v>2.9180519042114632</v>
      </c>
      <c r="Z147" s="65">
        <v>1.128921714046053</v>
      </c>
      <c r="AA147" s="65">
        <v>1.8394590668698922</v>
      </c>
      <c r="AB147" s="65">
        <v>0.20366827950939578</v>
      </c>
      <c r="AC147" s="65">
        <v>0.31455547940300954</v>
      </c>
      <c r="AD147" s="72">
        <v>100</v>
      </c>
      <c r="AE147" s="64"/>
      <c r="AF147" s="139">
        <v>16.091527394500002</v>
      </c>
      <c r="AG147" s="134">
        <v>42.935961600000006</v>
      </c>
      <c r="AH147" s="134">
        <v>36.215102559999998</v>
      </c>
      <c r="AI147" s="134">
        <v>315.49244999999996</v>
      </c>
      <c r="AJ147" s="134">
        <v>472.06634999999994</v>
      </c>
      <c r="AK147" s="134">
        <v>27.384699999999999</v>
      </c>
      <c r="AL147" s="134">
        <v>309.65619999999996</v>
      </c>
      <c r="AM147" s="134">
        <v>159.27262259999998</v>
      </c>
      <c r="AN147" s="134">
        <v>32.256699999999995</v>
      </c>
      <c r="AO147" s="135">
        <v>10.982299999999999</v>
      </c>
      <c r="AP147" s="134">
        <v>20.096999999999998</v>
      </c>
      <c r="AQ147" s="134">
        <v>33.758899999999997</v>
      </c>
      <c r="AR147" s="134">
        <v>116.41034999999998</v>
      </c>
      <c r="AS147" s="134">
        <v>5.897149999999999</v>
      </c>
      <c r="AT147" s="134">
        <v>20.567269799999998</v>
      </c>
      <c r="AU147" s="134">
        <v>40.802999999999997</v>
      </c>
      <c r="AV147" s="134">
        <v>3.2987499999999996</v>
      </c>
      <c r="AW147" s="134">
        <v>23.4465</v>
      </c>
      <c r="AX147" s="134">
        <v>1.5529499999999998</v>
      </c>
      <c r="AY147" s="134">
        <f t="shared" si="115"/>
        <v>1688.1857839544994</v>
      </c>
      <c r="AZ147" s="136">
        <f t="shared" si="116"/>
        <v>0.16881857839544995</v>
      </c>
      <c r="BA147" s="136">
        <f t="shared" si="117"/>
        <v>99.392173578395415</v>
      </c>
      <c r="BB147" s="136">
        <f t="shared" si="118"/>
        <v>99.435910839056149</v>
      </c>
      <c r="BC147" s="136">
        <f t="shared" si="119"/>
        <v>99.868265369771606</v>
      </c>
      <c r="BD147" s="140">
        <f t="shared" si="120"/>
        <v>101.1614117067716</v>
      </c>
      <c r="BE147" s="124">
        <f t="shared" si="121"/>
        <v>20.476886589049485</v>
      </c>
      <c r="BF147" s="121">
        <f t="shared" si="122"/>
        <v>62.754083732471742</v>
      </c>
      <c r="BG147" s="121">
        <f t="shared" si="123"/>
        <v>55.548727914568907</v>
      </c>
      <c r="BH147" s="121">
        <f t="shared" si="124"/>
        <v>464.12852239605826</v>
      </c>
      <c r="BI147" s="121">
        <f t="shared" si="125"/>
        <v>527.06170168195717</v>
      </c>
      <c r="BJ147" s="121">
        <f t="shared" si="126"/>
        <v>29.947910483210482</v>
      </c>
      <c r="BK147" s="121">
        <f t="shared" si="127"/>
        <v>366.20150015978084</v>
      </c>
      <c r="BL147" s="121">
        <f t="shared" si="128"/>
        <v>215.14550051273841</v>
      </c>
      <c r="BM147" s="121">
        <f t="shared" si="129"/>
        <v>40.964430723806302</v>
      </c>
      <c r="BN147" s="121">
        <f t="shared" si="130"/>
        <v>15.710649084020405</v>
      </c>
      <c r="BO147" s="121">
        <f t="shared" si="131"/>
        <v>27.015072289156624</v>
      </c>
      <c r="BP147" s="121">
        <f t="shared" si="132"/>
        <v>42.25892203128442</v>
      </c>
      <c r="BQ147" s="121">
        <f t="shared" si="133"/>
        <v>144.9030163607159</v>
      </c>
      <c r="BR147" s="121">
        <f t="shared" si="134"/>
        <v>6.3525503571600934</v>
      </c>
      <c r="BS147" s="121">
        <f t="shared" si="135"/>
        <v>24.120753891858037</v>
      </c>
      <c r="BT147" s="121">
        <f t="shared" si="136"/>
        <v>50.157208684473638</v>
      </c>
      <c r="BU147" s="121">
        <f t="shared" si="137"/>
        <v>3.7536754863427539</v>
      </c>
      <c r="BV147" s="121">
        <f t="shared" si="138"/>
        <v>27.347747920133113</v>
      </c>
      <c r="BW147" s="121">
        <f t="shared" si="139"/>
        <v>1.7095302629920595</v>
      </c>
      <c r="BX147" s="122">
        <f t="shared" si="140"/>
        <v>2125.5583905617782</v>
      </c>
      <c r="BY147" s="125">
        <f t="shared" si="141"/>
        <v>0.21255583905617781</v>
      </c>
    </row>
    <row r="148" spans="1:77" x14ac:dyDescent="0.25">
      <c r="A148" s="184" t="s">
        <v>1053</v>
      </c>
      <c r="B148" s="185" t="s">
        <v>1052</v>
      </c>
      <c r="C148" s="107" t="s">
        <v>803</v>
      </c>
      <c r="D148" s="249">
        <v>47.128489000000002</v>
      </c>
      <c r="E148" s="249">
        <v>-120.455725</v>
      </c>
      <c r="F148" s="251" t="s">
        <v>625</v>
      </c>
      <c r="G148" s="243" t="s">
        <v>776</v>
      </c>
      <c r="H148" s="71">
        <v>53.85924949999999</v>
      </c>
      <c r="I148" s="65">
        <v>13.878399499999999</v>
      </c>
      <c r="J148" s="65">
        <v>12.009987499999998</v>
      </c>
      <c r="K148" s="65">
        <v>8.6316614999999981</v>
      </c>
      <c r="L148" s="65">
        <v>4.7323359999999992</v>
      </c>
      <c r="M148" s="65">
        <v>2.9268539999999996</v>
      </c>
      <c r="N148" s="65">
        <v>1.1511115000000001</v>
      </c>
      <c r="O148" s="66">
        <v>1.9375334999999998</v>
      </c>
      <c r="P148" s="66">
        <v>0.20766899999999999</v>
      </c>
      <c r="Q148" s="66">
        <v>0.28562099999999996</v>
      </c>
      <c r="R148" s="65">
        <v>0.26102486605290837</v>
      </c>
      <c r="S148" s="72">
        <v>99.620422999999988</v>
      </c>
      <c r="T148" s="71">
        <v>54.064465777263358</v>
      </c>
      <c r="U148" s="65">
        <v>13.931279432531621</v>
      </c>
      <c r="V148" s="65">
        <v>12.055748347906531</v>
      </c>
      <c r="W148" s="65">
        <v>8.6645501394829445</v>
      </c>
      <c r="X148" s="65">
        <v>4.7503673016927461</v>
      </c>
      <c r="Y148" s="65">
        <v>2.9380059950157009</v>
      </c>
      <c r="Z148" s="65">
        <v>1.1554975027560364</v>
      </c>
      <c r="AA148" s="65">
        <v>1.9449159536293077</v>
      </c>
      <c r="AB148" s="65">
        <v>0.20846026722853805</v>
      </c>
      <c r="AC148" s="65">
        <v>0.28670928249320926</v>
      </c>
      <c r="AD148" s="72">
        <v>100</v>
      </c>
      <c r="AE148" s="64"/>
      <c r="AF148" s="139">
        <v>12.766342790000003</v>
      </c>
      <c r="AG148" s="134">
        <v>20.111616000000001</v>
      </c>
      <c r="AH148" s="134">
        <v>37.477626550000004</v>
      </c>
      <c r="AI148" s="134">
        <v>347.87094999999999</v>
      </c>
      <c r="AJ148" s="134">
        <v>466.65639999999996</v>
      </c>
      <c r="AK148" s="134">
        <v>28.633149999999997</v>
      </c>
      <c r="AL148" s="134">
        <v>321.42005</v>
      </c>
      <c r="AM148" s="134">
        <v>159.39892919999997</v>
      </c>
      <c r="AN148" s="134">
        <v>33.210799999999999</v>
      </c>
      <c r="AO148" s="135">
        <v>10.769149999999998</v>
      </c>
      <c r="AP148" s="134">
        <v>21.832650000000001</v>
      </c>
      <c r="AQ148" s="134">
        <v>27.059899999999999</v>
      </c>
      <c r="AR148" s="134">
        <v>117.51669999999999</v>
      </c>
      <c r="AS148" s="134">
        <v>5.176499999999999</v>
      </c>
      <c r="AT148" s="134">
        <v>19.7700888</v>
      </c>
      <c r="AU148" s="134">
        <v>44.761499999999998</v>
      </c>
      <c r="AV148" s="134">
        <v>3.6133999999999995</v>
      </c>
      <c r="AW148" s="134">
        <v>21.720999999999997</v>
      </c>
      <c r="AX148" s="134">
        <v>1.1063499999999999</v>
      </c>
      <c r="AY148" s="134">
        <f t="shared" si="115"/>
        <v>1700.8731033399999</v>
      </c>
      <c r="AZ148" s="136">
        <f t="shared" si="116"/>
        <v>0.17008731033399999</v>
      </c>
      <c r="BA148" s="136">
        <f t="shared" si="117"/>
        <v>99.790510310333985</v>
      </c>
      <c r="BB148" s="136">
        <f t="shared" si="118"/>
        <v>99.834841445670548</v>
      </c>
      <c r="BC148" s="136">
        <f t="shared" si="119"/>
        <v>100.09586631172346</v>
      </c>
      <c r="BD148" s="140">
        <f t="shared" si="120"/>
        <v>101.42897492422345</v>
      </c>
      <c r="BE148" s="124">
        <f t="shared" si="121"/>
        <v>16.245502807714193</v>
      </c>
      <c r="BF148" s="121">
        <f t="shared" si="122"/>
        <v>29.394614384491117</v>
      </c>
      <c r="BG148" s="121">
        <f t="shared" si="123"/>
        <v>57.485257059831845</v>
      </c>
      <c r="BH148" s="121">
        <f t="shared" si="124"/>
        <v>511.761311587688</v>
      </c>
      <c r="BI148" s="121">
        <f t="shared" si="125"/>
        <v>521.02149683995924</v>
      </c>
      <c r="BJ148" s="121">
        <f t="shared" si="126"/>
        <v>31.313215520065516</v>
      </c>
      <c r="BK148" s="121">
        <f t="shared" si="127"/>
        <v>380.11350811458573</v>
      </c>
      <c r="BL148" s="121">
        <f t="shared" si="128"/>
        <v>215.3161155012497</v>
      </c>
      <c r="BM148" s="121">
        <f t="shared" si="129"/>
        <v>42.176091040998813</v>
      </c>
      <c r="BN148" s="121">
        <f t="shared" si="130"/>
        <v>15.405728907713168</v>
      </c>
      <c r="BO148" s="121">
        <f t="shared" si="131"/>
        <v>29.348192168674704</v>
      </c>
      <c r="BP148" s="121">
        <f t="shared" si="132"/>
        <v>33.873206895792023</v>
      </c>
      <c r="BQ148" s="121">
        <f t="shared" si="133"/>
        <v>146.2801572433838</v>
      </c>
      <c r="BR148" s="121">
        <f t="shared" si="134"/>
        <v>5.5762490226362269</v>
      </c>
      <c r="BS148" s="121">
        <f t="shared" si="135"/>
        <v>23.185840950313153</v>
      </c>
      <c r="BT148" s="121">
        <f t="shared" si="136"/>
        <v>55.023206541922576</v>
      </c>
      <c r="BU148" s="121">
        <f t="shared" si="137"/>
        <v>4.1117183788862164</v>
      </c>
      <c r="BV148" s="121">
        <f t="shared" si="138"/>
        <v>25.335143094841929</v>
      </c>
      <c r="BW148" s="121">
        <f t="shared" si="139"/>
        <v>1.217900644876696</v>
      </c>
      <c r="BX148" s="122">
        <f t="shared" si="140"/>
        <v>2144.1844567056251</v>
      </c>
      <c r="BY148" s="125">
        <f t="shared" si="141"/>
        <v>0.21441844567056251</v>
      </c>
    </row>
    <row r="149" spans="1:77" x14ac:dyDescent="0.25">
      <c r="A149" s="184" t="s">
        <v>1055</v>
      </c>
      <c r="B149" s="185" t="s">
        <v>1054</v>
      </c>
      <c r="C149" s="107" t="s">
        <v>837</v>
      </c>
      <c r="D149" s="249">
        <v>47.095432000000002</v>
      </c>
      <c r="E149" s="249">
        <v>-120.45226599999999</v>
      </c>
      <c r="F149" s="251" t="s">
        <v>625</v>
      </c>
      <c r="G149" s="243" t="s">
        <v>776</v>
      </c>
      <c r="H149" s="71">
        <v>54.223769000000004</v>
      </c>
      <c r="I149" s="65">
        <v>14.499459</v>
      </c>
      <c r="J149" s="65">
        <v>10.179083</v>
      </c>
      <c r="K149" s="65">
        <v>8.5137950000000018</v>
      </c>
      <c r="L149" s="65">
        <v>4.2505850000000001</v>
      </c>
      <c r="M149" s="65">
        <v>3.0731269999999999</v>
      </c>
      <c r="N149" s="65">
        <v>1.123524</v>
      </c>
      <c r="O149" s="66">
        <v>2.0220199999999999</v>
      </c>
      <c r="P149" s="66">
        <v>0.166246</v>
      </c>
      <c r="Q149" s="66">
        <v>0.30602999999999997</v>
      </c>
      <c r="R149" s="65">
        <v>1.3623551518949319</v>
      </c>
      <c r="S149" s="72">
        <v>98.357638000000023</v>
      </c>
      <c r="T149" s="71">
        <v>55.129189865254787</v>
      </c>
      <c r="U149" s="65">
        <v>14.74156892624851</v>
      </c>
      <c r="V149" s="65">
        <v>10.349051895695176</v>
      </c>
      <c r="W149" s="65">
        <v>8.6559571509840456</v>
      </c>
      <c r="X149" s="65">
        <v>4.3215606702552156</v>
      </c>
      <c r="Y149" s="65">
        <v>3.1244416422443972</v>
      </c>
      <c r="Z149" s="65">
        <v>1.1422844456675543</v>
      </c>
      <c r="AA149" s="65">
        <v>2.0557834054534729</v>
      </c>
      <c r="AB149" s="65">
        <v>0.16902195231650435</v>
      </c>
      <c r="AC149" s="65">
        <v>0.31114004588032085</v>
      </c>
      <c r="AD149" s="72">
        <v>100</v>
      </c>
      <c r="AE149" s="64"/>
      <c r="AF149" s="139">
        <v>10.273534787599999</v>
      </c>
      <c r="AG149" s="134">
        <v>21.315686400000001</v>
      </c>
      <c r="AH149" s="134">
        <v>39.545301639999998</v>
      </c>
      <c r="AI149" s="134">
        <v>350.73259999999999</v>
      </c>
      <c r="AJ149" s="134">
        <v>519.7056</v>
      </c>
      <c r="AK149" s="134">
        <v>25.340900000000001</v>
      </c>
      <c r="AL149" s="134">
        <v>338.26920000000001</v>
      </c>
      <c r="AM149" s="134">
        <v>167.31735749999999</v>
      </c>
      <c r="AN149" s="134">
        <v>34.249099999999999</v>
      </c>
      <c r="AO149" s="135">
        <v>11.3827</v>
      </c>
      <c r="AP149" s="134">
        <v>21.7453</v>
      </c>
      <c r="AQ149" s="134">
        <v>21.0686</v>
      </c>
      <c r="AR149" s="134">
        <v>116.59439999999999</v>
      </c>
      <c r="AS149" s="134">
        <v>5.8579999999999997</v>
      </c>
      <c r="AT149" s="134">
        <v>19.313090719999998</v>
      </c>
      <c r="AU149" s="134">
        <v>41.7029</v>
      </c>
      <c r="AV149" s="134">
        <v>2.7068000000000003</v>
      </c>
      <c r="AW149" s="134">
        <v>25.451999999999998</v>
      </c>
      <c r="AX149" s="134">
        <v>2.2523</v>
      </c>
      <c r="AY149" s="134">
        <f t="shared" si="115"/>
        <v>1774.8253710476001</v>
      </c>
      <c r="AZ149" s="136">
        <f t="shared" si="116"/>
        <v>0.17748253710476</v>
      </c>
      <c r="BA149" s="136">
        <f t="shared" si="117"/>
        <v>98.535120537104788</v>
      </c>
      <c r="BB149" s="136">
        <f t="shared" si="118"/>
        <v>98.58072356613998</v>
      </c>
      <c r="BC149" s="136">
        <f t="shared" si="119"/>
        <v>99.943078718034911</v>
      </c>
      <c r="BD149" s="140">
        <f t="shared" si="120"/>
        <v>101.07295693103491</v>
      </c>
      <c r="BE149" s="124">
        <f t="shared" si="121"/>
        <v>13.073339873643263</v>
      </c>
      <c r="BF149" s="121">
        <f t="shared" si="122"/>
        <v>31.154452335841221</v>
      </c>
      <c r="BG149" s="121">
        <f t="shared" si="123"/>
        <v>60.656771507425923</v>
      </c>
      <c r="BH149" s="121">
        <f t="shared" si="124"/>
        <v>515.97115364924821</v>
      </c>
      <c r="BI149" s="121">
        <f t="shared" si="125"/>
        <v>580.25088615115772</v>
      </c>
      <c r="BJ149" s="121">
        <f t="shared" si="126"/>
        <v>27.712810611910612</v>
      </c>
      <c r="BK149" s="121">
        <f t="shared" si="127"/>
        <v>400.03942597580465</v>
      </c>
      <c r="BL149" s="121">
        <f t="shared" si="128"/>
        <v>226.01233053222978</v>
      </c>
      <c r="BM149" s="121">
        <f t="shared" si="129"/>
        <v>43.494681238400538</v>
      </c>
      <c r="BN149" s="121">
        <f t="shared" si="130"/>
        <v>16.283438380728906</v>
      </c>
      <c r="BO149" s="121">
        <f t="shared" si="131"/>
        <v>29.230773321858866</v>
      </c>
      <c r="BP149" s="121">
        <f t="shared" si="132"/>
        <v>26.373380788719981</v>
      </c>
      <c r="BQ149" s="121">
        <f t="shared" si="133"/>
        <v>145.13211454795777</v>
      </c>
      <c r="BR149" s="121">
        <f t="shared" si="134"/>
        <v>6.3103770452241905</v>
      </c>
      <c r="BS149" s="121">
        <f t="shared" si="135"/>
        <v>22.649885603593692</v>
      </c>
      <c r="BT149" s="121">
        <f t="shared" si="136"/>
        <v>51.263413426653329</v>
      </c>
      <c r="BU149" s="121">
        <f t="shared" si="137"/>
        <v>3.0800905817150643</v>
      </c>
      <c r="BV149" s="121">
        <f t="shared" si="138"/>
        <v>29.68694176372712</v>
      </c>
      <c r="BW149" s="121">
        <f t="shared" si="139"/>
        <v>2.4793940637734737</v>
      </c>
      <c r="BX149" s="122">
        <f t="shared" si="140"/>
        <v>2230.8556613996138</v>
      </c>
      <c r="BY149" s="125">
        <f t="shared" si="141"/>
        <v>0.22308556613996139</v>
      </c>
    </row>
    <row r="150" spans="1:77" x14ac:dyDescent="0.25">
      <c r="A150" s="184" t="s">
        <v>1057</v>
      </c>
      <c r="B150" s="185" t="s">
        <v>1056</v>
      </c>
      <c r="C150" s="107" t="s">
        <v>898</v>
      </c>
      <c r="D150" s="249">
        <v>47.116197</v>
      </c>
      <c r="E150" s="249">
        <v>-120.43498099999999</v>
      </c>
      <c r="F150" s="251" t="s">
        <v>801</v>
      </c>
      <c r="G150" s="243" t="s">
        <v>776</v>
      </c>
      <c r="H150" s="71">
        <v>53.773887999999992</v>
      </c>
      <c r="I150" s="65">
        <v>14.073888499999999</v>
      </c>
      <c r="J150" s="65">
        <v>11.604089</v>
      </c>
      <c r="K150" s="65">
        <v>8.7801559999999981</v>
      </c>
      <c r="L150" s="65">
        <v>5.0227274999999993</v>
      </c>
      <c r="M150" s="65">
        <v>2.9236059999999995</v>
      </c>
      <c r="N150" s="65">
        <v>1.1025944999999999</v>
      </c>
      <c r="O150" s="66">
        <v>1.8239549999999998</v>
      </c>
      <c r="P150" s="66">
        <v>0.20299999999999999</v>
      </c>
      <c r="Q150" s="66">
        <v>0.31515749999999998</v>
      </c>
      <c r="R150" s="65">
        <v>0.23297954957278749</v>
      </c>
      <c r="S150" s="72">
        <v>99.62306199999999</v>
      </c>
      <c r="T150" s="71">
        <v>53.977349140302465</v>
      </c>
      <c r="U150" s="65">
        <v>14.127139055412691</v>
      </c>
      <c r="V150" s="65">
        <v>11.647994718331384</v>
      </c>
      <c r="W150" s="65">
        <v>8.8133769668713846</v>
      </c>
      <c r="X150" s="65">
        <v>5.0417317026453166</v>
      </c>
      <c r="Y150" s="65">
        <v>2.9346678784075113</v>
      </c>
      <c r="Z150" s="65">
        <v>1.1067663228419942</v>
      </c>
      <c r="AA150" s="65">
        <v>1.8308561927156988</v>
      </c>
      <c r="AB150" s="65">
        <v>0.20376807932283794</v>
      </c>
      <c r="AC150" s="65">
        <v>0.3163499431487059</v>
      </c>
      <c r="AD150" s="72">
        <v>100</v>
      </c>
      <c r="AE150" s="64"/>
      <c r="AF150" s="139">
        <v>15.725982656000003</v>
      </c>
      <c r="AG150" s="134">
        <v>42.873599999999996</v>
      </c>
      <c r="AH150" s="134">
        <v>37.125029760000004</v>
      </c>
      <c r="AI150" s="134">
        <v>311.97039999999998</v>
      </c>
      <c r="AJ150" s="134">
        <v>491.15849999999995</v>
      </c>
      <c r="AK150" s="134">
        <v>27.557249999999996</v>
      </c>
      <c r="AL150" s="134">
        <v>311.12794999999994</v>
      </c>
      <c r="AM150" s="134">
        <v>159.72522124999998</v>
      </c>
      <c r="AN150" s="134">
        <v>33.434099999999994</v>
      </c>
      <c r="AO150" s="135">
        <v>10.566149999999999</v>
      </c>
      <c r="AP150" s="134">
        <v>19.954899999999999</v>
      </c>
      <c r="AQ150" s="134">
        <v>30.399249999999995</v>
      </c>
      <c r="AR150" s="134">
        <v>115.61864999999999</v>
      </c>
      <c r="AS150" s="134">
        <v>5.6129499999999997</v>
      </c>
      <c r="AT150" s="134">
        <v>19.950783159999997</v>
      </c>
      <c r="AU150" s="134">
        <v>40.69135</v>
      </c>
      <c r="AV150" s="134">
        <v>3.4509999999999996</v>
      </c>
      <c r="AW150" s="134">
        <v>24.593449999999997</v>
      </c>
      <c r="AX150" s="134">
        <v>1.4514499999999999</v>
      </c>
      <c r="AY150" s="134">
        <f t="shared" si="115"/>
        <v>1702.9879668259996</v>
      </c>
      <c r="AZ150" s="136">
        <f t="shared" si="116"/>
        <v>0.17029879668259995</v>
      </c>
      <c r="BA150" s="136">
        <f t="shared" si="117"/>
        <v>99.793360796682592</v>
      </c>
      <c r="BB150" s="136">
        <f t="shared" si="118"/>
        <v>99.837144412090097</v>
      </c>
      <c r="BC150" s="136">
        <f t="shared" si="119"/>
        <v>100.07012396166289</v>
      </c>
      <c r="BD150" s="140">
        <f t="shared" si="120"/>
        <v>101.35817784066289</v>
      </c>
      <c r="BE150" s="124">
        <f t="shared" si="121"/>
        <v>20.011721414235399</v>
      </c>
      <c r="BF150" s="121">
        <f t="shared" si="122"/>
        <v>62.662937641357026</v>
      </c>
      <c r="BG150" s="121">
        <f t="shared" si="123"/>
        <v>56.944424595839493</v>
      </c>
      <c r="BH150" s="121">
        <f t="shared" si="124"/>
        <v>458.94715002944531</v>
      </c>
      <c r="BI150" s="121">
        <f t="shared" si="125"/>
        <v>548.37807186544342</v>
      </c>
      <c r="BJ150" s="121">
        <f t="shared" si="126"/>
        <v>30.136611179361175</v>
      </c>
      <c r="BK150" s="121">
        <f t="shared" si="127"/>
        <v>367.94200158639575</v>
      </c>
      <c r="BL150" s="121">
        <f t="shared" si="128"/>
        <v>215.75687088823722</v>
      </c>
      <c r="BM150" s="121">
        <f t="shared" si="129"/>
        <v>42.459671115235352</v>
      </c>
      <c r="BN150" s="121">
        <f t="shared" si="130"/>
        <v>15.115328739801516</v>
      </c>
      <c r="BO150" s="121">
        <f t="shared" si="131"/>
        <v>26.824056626506025</v>
      </c>
      <c r="BP150" s="121">
        <f t="shared" si="132"/>
        <v>38.053358834545044</v>
      </c>
      <c r="BQ150" s="121">
        <f t="shared" si="133"/>
        <v>143.91753939880675</v>
      </c>
      <c r="BR150" s="121">
        <f t="shared" si="134"/>
        <v>6.0464033519957523</v>
      </c>
      <c r="BS150" s="121">
        <f t="shared" si="135"/>
        <v>23.397754550396655</v>
      </c>
      <c r="BT150" s="121">
        <f t="shared" si="136"/>
        <v>50.019962591058416</v>
      </c>
      <c r="BU150" s="121">
        <f t="shared" si="137"/>
        <v>3.9269220472508812</v>
      </c>
      <c r="BV150" s="121">
        <f t="shared" si="138"/>
        <v>28.685538186356073</v>
      </c>
      <c r="BW150" s="121">
        <f t="shared" si="139"/>
        <v>1.5977962588749315</v>
      </c>
      <c r="BX150" s="122">
        <f t="shared" si="140"/>
        <v>2140.8241209011426</v>
      </c>
      <c r="BY150" s="125">
        <f t="shared" si="141"/>
        <v>0.21408241209011425</v>
      </c>
    </row>
    <row r="151" spans="1:77" x14ac:dyDescent="0.25">
      <c r="A151" s="184" t="s">
        <v>1059</v>
      </c>
      <c r="B151" s="185" t="s">
        <v>1058</v>
      </c>
      <c r="C151" s="107" t="s">
        <v>898</v>
      </c>
      <c r="D151" s="249">
        <v>47.115704000000001</v>
      </c>
      <c r="E151" s="249">
        <v>-120.441782</v>
      </c>
      <c r="F151" s="251" t="s">
        <v>807</v>
      </c>
      <c r="G151" s="243" t="s">
        <v>776</v>
      </c>
      <c r="H151" s="71">
        <v>54.036110999999998</v>
      </c>
      <c r="I151" s="65">
        <v>14.100811999999999</v>
      </c>
      <c r="J151" s="65">
        <v>10.926483000000001</v>
      </c>
      <c r="K151" s="65">
        <v>8.757104</v>
      </c>
      <c r="L151" s="65">
        <v>4.5177300000000002</v>
      </c>
      <c r="M151" s="65">
        <v>2.8988009999999997</v>
      </c>
      <c r="N151" s="65">
        <v>1.3171410000000001</v>
      </c>
      <c r="O151" s="66">
        <v>1.7540669999999998</v>
      </c>
      <c r="P151" s="66">
        <v>0.19048599999999999</v>
      </c>
      <c r="Q151" s="66">
        <v>0.32269500000000001</v>
      </c>
      <c r="R151" s="65">
        <v>0.67493615468779156</v>
      </c>
      <c r="S151" s="72">
        <v>98.821430000000021</v>
      </c>
      <c r="T151" s="71">
        <v>54.680559672127785</v>
      </c>
      <c r="U151" s="65">
        <v>14.268981940455625</v>
      </c>
      <c r="V151" s="65">
        <v>11.056795069652402</v>
      </c>
      <c r="W151" s="65">
        <v>8.8615434931471828</v>
      </c>
      <c r="X151" s="65">
        <v>4.5716096194924516</v>
      </c>
      <c r="Y151" s="65">
        <v>2.9333728524268463</v>
      </c>
      <c r="Z151" s="65">
        <v>1.3328495651196304</v>
      </c>
      <c r="AA151" s="65">
        <v>1.7749864578968342</v>
      </c>
      <c r="AB151" s="65">
        <v>0.19275778543176308</v>
      </c>
      <c r="AC151" s="65">
        <v>0.3265435442494608</v>
      </c>
      <c r="AD151" s="72">
        <v>100</v>
      </c>
      <c r="AE151" s="64"/>
      <c r="AF151" s="139">
        <v>13.3363577116</v>
      </c>
      <c r="AG151" s="134">
        <v>37.956608000000003</v>
      </c>
      <c r="AH151" s="134">
        <v>34.610627479999998</v>
      </c>
      <c r="AI151" s="134">
        <v>312.08999999999997</v>
      </c>
      <c r="AJ151" s="134">
        <v>658.49980000000005</v>
      </c>
      <c r="AK151" s="134">
        <v>32.1584</v>
      </c>
      <c r="AL151" s="134">
        <v>327.27029999999996</v>
      </c>
      <c r="AM151" s="134">
        <v>163.85056279999998</v>
      </c>
      <c r="AN151" s="134">
        <v>33.107800000000005</v>
      </c>
      <c r="AO151" s="135">
        <v>11.817</v>
      </c>
      <c r="AP151" s="134">
        <v>20.997899999999998</v>
      </c>
      <c r="AQ151" s="134">
        <v>26.3307</v>
      </c>
      <c r="AR151" s="134">
        <v>115.3925</v>
      </c>
      <c r="AS151" s="134">
        <v>7.0598999999999998</v>
      </c>
      <c r="AT151" s="134">
        <v>18.68906424</v>
      </c>
      <c r="AU151" s="134">
        <v>42.884599999999999</v>
      </c>
      <c r="AV151" s="134">
        <v>3.9996</v>
      </c>
      <c r="AW151" s="134">
        <v>25.189400000000003</v>
      </c>
      <c r="AX151" s="134">
        <v>1.5958000000000001</v>
      </c>
      <c r="AY151" s="134">
        <f t="shared" si="115"/>
        <v>1886.8369202316003</v>
      </c>
      <c r="AZ151" s="136">
        <f t="shared" si="116"/>
        <v>0.18868369202316002</v>
      </c>
      <c r="BA151" s="136">
        <f t="shared" si="117"/>
        <v>99.010113692023182</v>
      </c>
      <c r="BB151" s="136">
        <f t="shared" si="118"/>
        <v>99.055940263654719</v>
      </c>
      <c r="BC151" s="136">
        <f t="shared" si="119"/>
        <v>99.730876418342504</v>
      </c>
      <c r="BD151" s="140">
        <f t="shared" si="120"/>
        <v>100.9437160313425</v>
      </c>
      <c r="BE151" s="124">
        <f t="shared" si="121"/>
        <v>16.970861601663021</v>
      </c>
      <c r="BF151" s="121">
        <f t="shared" si="122"/>
        <v>55.476390137087478</v>
      </c>
      <c r="BG151" s="121">
        <f t="shared" si="123"/>
        <v>53.08769526894919</v>
      </c>
      <c r="BH151" s="121">
        <f t="shared" si="124"/>
        <v>459.12309646264384</v>
      </c>
      <c r="BI151" s="121">
        <f t="shared" si="125"/>
        <v>735.21449928644245</v>
      </c>
      <c r="BJ151" s="121">
        <f t="shared" si="126"/>
        <v>35.168429250029249</v>
      </c>
      <c r="BK151" s="121">
        <f t="shared" si="127"/>
        <v>387.03205302442365</v>
      </c>
      <c r="BL151" s="121">
        <f t="shared" si="128"/>
        <v>221.32938333935539</v>
      </c>
      <c r="BM151" s="121">
        <f t="shared" si="129"/>
        <v>42.045286080647884</v>
      </c>
      <c r="BN151" s="121">
        <f t="shared" si="130"/>
        <v>16.904723074935955</v>
      </c>
      <c r="BO151" s="121">
        <f t="shared" si="131"/>
        <v>28.226092771084335</v>
      </c>
      <c r="BP151" s="121">
        <f t="shared" si="132"/>
        <v>32.960404466056083</v>
      </c>
      <c r="BQ151" s="121">
        <f t="shared" si="133"/>
        <v>143.6360367905767</v>
      </c>
      <c r="BR151" s="121">
        <f t="shared" si="134"/>
        <v>7.6050923355374298</v>
      </c>
      <c r="BS151" s="121">
        <f t="shared" si="135"/>
        <v>21.91804373578864</v>
      </c>
      <c r="BT151" s="121">
        <f t="shared" si="136"/>
        <v>52.71602165404942</v>
      </c>
      <c r="BU151" s="121">
        <f t="shared" si="137"/>
        <v>4.5511786207431548</v>
      </c>
      <c r="BV151" s="121">
        <f t="shared" si="138"/>
        <v>29.380647920133118</v>
      </c>
      <c r="BW151" s="121">
        <f t="shared" si="139"/>
        <v>1.7567007267991428</v>
      </c>
      <c r="BX151" s="122">
        <f t="shared" si="140"/>
        <v>2345.1026365469456</v>
      </c>
      <c r="BY151" s="125">
        <f t="shared" si="141"/>
        <v>0.23451026365469457</v>
      </c>
    </row>
    <row r="152" spans="1:77" x14ac:dyDescent="0.25">
      <c r="A152" s="184" t="s">
        <v>1061</v>
      </c>
      <c r="B152" s="185" t="s">
        <v>1060</v>
      </c>
      <c r="C152" s="107" t="s">
        <v>803</v>
      </c>
      <c r="D152" s="249">
        <v>47.122338999999997</v>
      </c>
      <c r="E152" s="249">
        <v>-120.455963</v>
      </c>
      <c r="F152" s="251" t="s">
        <v>807</v>
      </c>
      <c r="G152" s="243" t="s">
        <v>784</v>
      </c>
      <c r="H152" s="71">
        <v>53.721597000000003</v>
      </c>
      <c r="I152" s="65">
        <v>14.375835</v>
      </c>
      <c r="J152" s="65">
        <v>11.078387000000001</v>
      </c>
      <c r="K152" s="65">
        <v>8.8576999999999995</v>
      </c>
      <c r="L152" s="65">
        <v>4.8143669999999998</v>
      </c>
      <c r="M152" s="65">
        <v>2.9291010000000002</v>
      </c>
      <c r="N152" s="65">
        <v>1.1520060000000001</v>
      </c>
      <c r="O152" s="66">
        <v>1.8015370000000002</v>
      </c>
      <c r="P152" s="66">
        <v>0.197051</v>
      </c>
      <c r="Q152" s="66">
        <v>0.31936199999999998</v>
      </c>
      <c r="R152" s="65">
        <v>0.56695014173769487</v>
      </c>
      <c r="S152" s="72">
        <v>99.246943000000016</v>
      </c>
      <c r="T152" s="71">
        <v>54.129220886934512</v>
      </c>
      <c r="U152" s="65">
        <v>14.48491466381992</v>
      </c>
      <c r="V152" s="65">
        <v>11.162446585382483</v>
      </c>
      <c r="W152" s="65">
        <v>8.924909656915073</v>
      </c>
      <c r="X152" s="65">
        <v>4.8508970195686523</v>
      </c>
      <c r="Y152" s="65">
        <v>2.9513261683032388</v>
      </c>
      <c r="Z152" s="65">
        <v>1.1607470871923984</v>
      </c>
      <c r="AA152" s="65">
        <v>1.8152065399132746</v>
      </c>
      <c r="AB152" s="65">
        <v>0.1985461657997869</v>
      </c>
      <c r="AC152" s="65">
        <v>0.32178522617064381</v>
      </c>
      <c r="AD152" s="72">
        <v>100</v>
      </c>
      <c r="AE152" s="64"/>
      <c r="AF152" s="139">
        <v>16.6924366764</v>
      </c>
      <c r="AG152" s="134">
        <v>46.354636800000002</v>
      </c>
      <c r="AH152" s="134">
        <v>37.621231440000003</v>
      </c>
      <c r="AI152" s="134">
        <v>316.6653</v>
      </c>
      <c r="AJ152" s="134">
        <v>495.19290000000001</v>
      </c>
      <c r="AK152" s="134">
        <v>26.108500000000003</v>
      </c>
      <c r="AL152" s="134">
        <v>318.64490000000001</v>
      </c>
      <c r="AM152" s="134">
        <v>158.93839749999998</v>
      </c>
      <c r="AN152" s="134">
        <v>32.734099999999998</v>
      </c>
      <c r="AO152" s="135">
        <v>10.231300000000001</v>
      </c>
      <c r="AP152" s="134">
        <v>20.402000000000001</v>
      </c>
      <c r="AQ152" s="134">
        <v>30.461600000000001</v>
      </c>
      <c r="AR152" s="134">
        <v>115.37230000000001</v>
      </c>
      <c r="AS152" s="134">
        <v>5.3630999999999993</v>
      </c>
      <c r="AT152" s="134">
        <v>18.181381680000001</v>
      </c>
      <c r="AU152" s="134">
        <v>42.207900000000002</v>
      </c>
      <c r="AV152" s="134">
        <v>3.8582000000000001</v>
      </c>
      <c r="AW152" s="134">
        <v>23.4724</v>
      </c>
      <c r="AX152" s="134">
        <v>1.4240999999999999</v>
      </c>
      <c r="AY152" s="134">
        <f t="shared" si="115"/>
        <v>1719.9266840964001</v>
      </c>
      <c r="AZ152" s="136">
        <f t="shared" si="116"/>
        <v>0.17199266840964</v>
      </c>
      <c r="BA152" s="136">
        <f t="shared" si="117"/>
        <v>99.418935668409659</v>
      </c>
      <c r="BB152" s="136">
        <f t="shared" si="118"/>
        <v>99.463263650400165</v>
      </c>
      <c r="BC152" s="136">
        <f t="shared" si="119"/>
        <v>100.03021379213786</v>
      </c>
      <c r="BD152" s="140">
        <f t="shared" si="120"/>
        <v>101.25991474913786</v>
      </c>
      <c r="BE152" s="124">
        <f t="shared" si="121"/>
        <v>21.24155925896515</v>
      </c>
      <c r="BF152" s="121">
        <f t="shared" si="122"/>
        <v>67.750730407200564</v>
      </c>
      <c r="BG152" s="121">
        <f t="shared" si="123"/>
        <v>57.705526185084089</v>
      </c>
      <c r="BH152" s="121">
        <f t="shared" si="124"/>
        <v>465.85393020690202</v>
      </c>
      <c r="BI152" s="121">
        <f t="shared" si="125"/>
        <v>552.88247623416339</v>
      </c>
      <c r="BJ152" s="121">
        <f t="shared" si="126"/>
        <v>28.552258043758048</v>
      </c>
      <c r="BK152" s="121">
        <f t="shared" si="127"/>
        <v>376.83159710111852</v>
      </c>
      <c r="BL152" s="121">
        <f t="shared" si="128"/>
        <v>214.69402915972373</v>
      </c>
      <c r="BM152" s="121">
        <f t="shared" si="129"/>
        <v>41.57070536527754</v>
      </c>
      <c r="BN152" s="121">
        <f t="shared" si="130"/>
        <v>14.6363115170172</v>
      </c>
      <c r="BO152" s="121">
        <f t="shared" si="131"/>
        <v>27.42506368330465</v>
      </c>
      <c r="BP152" s="121">
        <f t="shared" si="132"/>
        <v>38.131407698360242</v>
      </c>
      <c r="BQ152" s="121">
        <f t="shared" si="133"/>
        <v>143.61089262658712</v>
      </c>
      <c r="BR152" s="121">
        <f t="shared" si="134"/>
        <v>5.7772589845069735</v>
      </c>
      <c r="BS152" s="121">
        <f t="shared" si="135"/>
        <v>21.322646961981139</v>
      </c>
      <c r="BT152" s="121">
        <f t="shared" si="136"/>
        <v>51.884186173403798</v>
      </c>
      <c r="BU152" s="121">
        <f t="shared" si="137"/>
        <v>4.3902783664744573</v>
      </c>
      <c r="BV152" s="121">
        <f t="shared" si="138"/>
        <v>27.377957404326125</v>
      </c>
      <c r="BW152" s="121">
        <f t="shared" si="139"/>
        <v>1.5676886232827791</v>
      </c>
      <c r="BX152" s="122">
        <f t="shared" si="140"/>
        <v>2163.2065040014372</v>
      </c>
      <c r="BY152" s="125">
        <f t="shared" si="141"/>
        <v>0.21632065040014373</v>
      </c>
    </row>
    <row r="153" spans="1:77" x14ac:dyDescent="0.25">
      <c r="A153" s="184" t="s">
        <v>880</v>
      </c>
      <c r="B153" s="185" t="s">
        <v>1063</v>
      </c>
      <c r="C153" s="107" t="s">
        <v>839</v>
      </c>
      <c r="D153" s="249">
        <v>47.134044000000003</v>
      </c>
      <c r="E153" s="249">
        <v>-120.467152</v>
      </c>
      <c r="F153" s="251" t="s">
        <v>781</v>
      </c>
      <c r="G153" s="243" t="s">
        <v>1062</v>
      </c>
      <c r="H153" s="71">
        <v>55.942333999999995</v>
      </c>
      <c r="I153" s="65">
        <v>13.703514999999998</v>
      </c>
      <c r="J153" s="65">
        <v>11.376931999999998</v>
      </c>
      <c r="K153" s="65">
        <v>7.0676479999999993</v>
      </c>
      <c r="L153" s="65">
        <v>3.5360569999999996</v>
      </c>
      <c r="M153" s="65">
        <v>2.9756754999999999</v>
      </c>
      <c r="N153" s="65">
        <v>1.7092599999999998</v>
      </c>
      <c r="O153" s="66">
        <v>1.9046474999999998</v>
      </c>
      <c r="P153" s="66">
        <v>0.18635399999999999</v>
      </c>
      <c r="Q153" s="66">
        <v>0.31769499999999995</v>
      </c>
      <c r="R153" s="65">
        <v>1.1200881380829939</v>
      </c>
      <c r="S153" s="72">
        <v>98.720117999999985</v>
      </c>
      <c r="T153" s="71">
        <v>56.667612573153534</v>
      </c>
      <c r="U153" s="65">
        <v>13.881177694702512</v>
      </c>
      <c r="V153" s="65">
        <v>11.524431119500891</v>
      </c>
      <c r="W153" s="65">
        <v>7.1592783144768939</v>
      </c>
      <c r="X153" s="65">
        <v>3.5819011075331169</v>
      </c>
      <c r="Y153" s="65">
        <v>3.0142543994933235</v>
      </c>
      <c r="Z153" s="65">
        <v>1.731420134647732</v>
      </c>
      <c r="AA153" s="65">
        <v>1.9293407854313951</v>
      </c>
      <c r="AB153" s="65">
        <v>0.18877003368249623</v>
      </c>
      <c r="AC153" s="65">
        <v>0.32181383737811176</v>
      </c>
      <c r="AD153" s="72">
        <v>100</v>
      </c>
      <c r="AE153" s="64"/>
      <c r="AF153" s="139">
        <v>9.004729654700002</v>
      </c>
      <c r="AG153" s="134">
        <v>6.0490751999999999</v>
      </c>
      <c r="AH153" s="134">
        <v>30.391568479999997</v>
      </c>
      <c r="AI153" s="134">
        <v>332.41249999999997</v>
      </c>
      <c r="AJ153" s="134">
        <v>734.16980000000001</v>
      </c>
      <c r="AK153" s="134">
        <v>48.192199999999993</v>
      </c>
      <c r="AL153" s="134">
        <v>309.36185</v>
      </c>
      <c r="AM153" s="134">
        <v>187.83896529999998</v>
      </c>
      <c r="AN153" s="134">
        <v>35.149450000000002</v>
      </c>
      <c r="AO153" s="135">
        <v>12.210449999999998</v>
      </c>
      <c r="AP153" s="134">
        <v>22.593899999999998</v>
      </c>
      <c r="AQ153" s="134">
        <v>14.727649999999999</v>
      </c>
      <c r="AR153" s="134">
        <v>118.146</v>
      </c>
      <c r="AS153" s="134">
        <v>9.3684499999999993</v>
      </c>
      <c r="AT153" s="134">
        <v>25.222806839999997</v>
      </c>
      <c r="AU153" s="134">
        <v>52.160849999999996</v>
      </c>
      <c r="AV153" s="134">
        <v>6.09</v>
      </c>
      <c r="AW153" s="134">
        <v>26.247899999999998</v>
      </c>
      <c r="AX153" s="134">
        <v>2.8622999999999994</v>
      </c>
      <c r="AY153" s="134">
        <f t="shared" si="115"/>
        <v>1982.2004454747</v>
      </c>
      <c r="AZ153" s="136">
        <f t="shared" si="116"/>
        <v>0.19822004454747</v>
      </c>
      <c r="BA153" s="136">
        <f t="shared" si="117"/>
        <v>98.918338044547454</v>
      </c>
      <c r="BB153" s="136">
        <f t="shared" si="118"/>
        <v>98.965156948811895</v>
      </c>
      <c r="BC153" s="136">
        <f t="shared" si="119"/>
        <v>100.08524508689489</v>
      </c>
      <c r="BD153" s="140">
        <f t="shared" si="120"/>
        <v>101.34808453889488</v>
      </c>
      <c r="BE153" s="124">
        <f t="shared" si="121"/>
        <v>11.458752384647202</v>
      </c>
      <c r="BF153" s="121">
        <f t="shared" si="122"/>
        <v>8.8411708381260095</v>
      </c>
      <c r="BG153" s="121">
        <f t="shared" si="123"/>
        <v>46.616269154437219</v>
      </c>
      <c r="BH153" s="121">
        <f t="shared" si="124"/>
        <v>489.02001442817323</v>
      </c>
      <c r="BI153" s="121">
        <f t="shared" si="125"/>
        <v>819.69999367991852</v>
      </c>
      <c r="BJ153" s="121">
        <f t="shared" si="126"/>
        <v>52.702994430794419</v>
      </c>
      <c r="BK153" s="121">
        <f t="shared" si="127"/>
        <v>365.85339987445792</v>
      </c>
      <c r="BL153" s="121">
        <f t="shared" si="128"/>
        <v>253.73292374770884</v>
      </c>
      <c r="BM153" s="121">
        <f t="shared" si="129"/>
        <v>44.638081685507004</v>
      </c>
      <c r="BN153" s="121">
        <f t="shared" si="130"/>
        <v>17.467570099885901</v>
      </c>
      <c r="BO153" s="121">
        <f t="shared" si="131"/>
        <v>30.371490361445783</v>
      </c>
      <c r="BP153" s="121">
        <f t="shared" si="132"/>
        <v>18.435867669090108</v>
      </c>
      <c r="BQ153" s="121">
        <f t="shared" si="133"/>
        <v>147.06348508490132</v>
      </c>
      <c r="BR153" s="121">
        <f t="shared" si="134"/>
        <v>10.09191734881027</v>
      </c>
      <c r="BS153" s="121">
        <f t="shared" si="135"/>
        <v>29.580645470480164</v>
      </c>
      <c r="BT153" s="121">
        <f t="shared" si="136"/>
        <v>64.118879460077125</v>
      </c>
      <c r="BU153" s="121">
        <f t="shared" si="137"/>
        <v>6.9298624363250854</v>
      </c>
      <c r="BV153" s="121">
        <f t="shared" si="138"/>
        <v>30.615271048252911</v>
      </c>
      <c r="BW153" s="121">
        <f t="shared" si="139"/>
        <v>3.150898916103011</v>
      </c>
      <c r="BX153" s="122">
        <f t="shared" si="140"/>
        <v>2450.3894881191418</v>
      </c>
      <c r="BY153" s="125">
        <f t="shared" si="141"/>
        <v>0.24503894881191418</v>
      </c>
    </row>
    <row r="154" spans="1:77" x14ac:dyDescent="0.25">
      <c r="A154" s="184" t="s">
        <v>1065</v>
      </c>
      <c r="B154" s="185" t="s">
        <v>1064</v>
      </c>
      <c r="C154" s="107" t="s">
        <v>839</v>
      </c>
      <c r="D154" s="249">
        <v>47.132041000000001</v>
      </c>
      <c r="E154" s="249">
        <v>-120.472004</v>
      </c>
      <c r="F154" s="251" t="s">
        <v>781</v>
      </c>
      <c r="G154" s="243" t="s">
        <v>782</v>
      </c>
      <c r="H154" s="71">
        <v>55.588582000000002</v>
      </c>
      <c r="I154" s="65">
        <v>13.781349000000001</v>
      </c>
      <c r="J154" s="65">
        <v>11.367752000000001</v>
      </c>
      <c r="K154" s="65">
        <v>6.9313270000000005</v>
      </c>
      <c r="L154" s="65">
        <v>3.4912670000000001</v>
      </c>
      <c r="M154" s="65">
        <v>2.9933369999999999</v>
      </c>
      <c r="N154" s="65">
        <v>1.7114449999999999</v>
      </c>
      <c r="O154" s="66">
        <v>1.916879</v>
      </c>
      <c r="P154" s="66">
        <v>0.18048700000000001</v>
      </c>
      <c r="Q154" s="66">
        <v>0.30017200000000005</v>
      </c>
      <c r="R154" s="65">
        <v>1.2159709618875445</v>
      </c>
      <c r="S154" s="72">
        <v>98.262596999999985</v>
      </c>
      <c r="T154" s="71">
        <v>56.571456176758709</v>
      </c>
      <c r="U154" s="65">
        <v>14.025020120321063</v>
      </c>
      <c r="V154" s="65">
        <v>11.568747770832886</v>
      </c>
      <c r="W154" s="65">
        <v>7.0538813461239993</v>
      </c>
      <c r="X154" s="65">
        <v>3.5529968742837119</v>
      </c>
      <c r="Y154" s="65">
        <v>3.0462628623585029</v>
      </c>
      <c r="Z154" s="65">
        <v>1.7417054426110883</v>
      </c>
      <c r="AA154" s="65">
        <v>1.9507717672066007</v>
      </c>
      <c r="AB154" s="65">
        <v>0.18367823109743378</v>
      </c>
      <c r="AC154" s="65">
        <v>0.30547940840602872</v>
      </c>
      <c r="AD154" s="72">
        <v>100</v>
      </c>
      <c r="AE154" s="64"/>
      <c r="AF154" s="139">
        <v>9.3339629576000007</v>
      </c>
      <c r="AG154" s="134">
        <v>5.8744832000000002</v>
      </c>
      <c r="AH154" s="134">
        <v>31.00016634</v>
      </c>
      <c r="AI154" s="134">
        <v>314.90790000000004</v>
      </c>
      <c r="AJ154" s="134">
        <v>768.23630000000003</v>
      </c>
      <c r="AK154" s="134">
        <v>48.540600000000005</v>
      </c>
      <c r="AL154" s="134">
        <v>322.74549999999999</v>
      </c>
      <c r="AM154" s="134">
        <v>188.30665229999997</v>
      </c>
      <c r="AN154" s="134">
        <v>37.188200000000002</v>
      </c>
      <c r="AO154" s="135">
        <v>11.968500000000001</v>
      </c>
      <c r="AP154" s="134">
        <v>21.240300000000001</v>
      </c>
      <c r="AQ154" s="134">
        <v>13.8673</v>
      </c>
      <c r="AR154" s="134">
        <v>119.7355</v>
      </c>
      <c r="AS154" s="134">
        <v>9.8475000000000001</v>
      </c>
      <c r="AT154" s="134">
        <v>26.13507512</v>
      </c>
      <c r="AU154" s="134">
        <v>53.216899999999995</v>
      </c>
      <c r="AV154" s="134">
        <v>5.7469000000000001</v>
      </c>
      <c r="AW154" s="134">
        <v>28.562800000000003</v>
      </c>
      <c r="AX154" s="134">
        <v>2.8785000000000003</v>
      </c>
      <c r="AY154" s="134">
        <f t="shared" si="115"/>
        <v>2019.3330399176</v>
      </c>
      <c r="AZ154" s="136">
        <f t="shared" si="116"/>
        <v>0.20193330399175999</v>
      </c>
      <c r="BA154" s="136">
        <f t="shared" si="117"/>
        <v>98.464530303991751</v>
      </c>
      <c r="BB154" s="136">
        <f t="shared" si="118"/>
        <v>98.511311748982294</v>
      </c>
      <c r="BC154" s="136">
        <f t="shared" si="119"/>
        <v>99.727282710869844</v>
      </c>
      <c r="BD154" s="140">
        <f t="shared" si="120"/>
        <v>100.98910318286984</v>
      </c>
      <c r="BE154" s="124">
        <f t="shared" si="121"/>
        <v>11.877710314465952</v>
      </c>
      <c r="BF154" s="121">
        <f t="shared" si="122"/>
        <v>8.5859917160396968</v>
      </c>
      <c r="BG154" s="121">
        <f t="shared" si="123"/>
        <v>47.549770222907732</v>
      </c>
      <c r="BH154" s="121">
        <f t="shared" si="124"/>
        <v>463.26857684818043</v>
      </c>
      <c r="BI154" s="121">
        <f t="shared" si="125"/>
        <v>857.73521364496878</v>
      </c>
      <c r="BJ154" s="121">
        <f t="shared" si="126"/>
        <v>53.084004703404709</v>
      </c>
      <c r="BK154" s="121">
        <f t="shared" si="127"/>
        <v>381.68099417941113</v>
      </c>
      <c r="BL154" s="121">
        <f t="shared" si="128"/>
        <v>254.36467547035735</v>
      </c>
      <c r="BM154" s="121">
        <f t="shared" si="129"/>
        <v>47.227194432259154</v>
      </c>
      <c r="BN154" s="121">
        <f t="shared" si="130"/>
        <v>17.121450293845392</v>
      </c>
      <c r="BO154" s="121">
        <f t="shared" si="131"/>
        <v>28.55193511187608</v>
      </c>
      <c r="BP154" s="121">
        <f t="shared" si="132"/>
        <v>17.358893491329116</v>
      </c>
      <c r="BQ154" s="121">
        <f t="shared" si="133"/>
        <v>149.04203204834022</v>
      </c>
      <c r="BR154" s="121">
        <f t="shared" si="134"/>
        <v>10.607961412230321</v>
      </c>
      <c r="BS154" s="121">
        <f t="shared" si="135"/>
        <v>30.650529751631993</v>
      </c>
      <c r="BT154" s="121">
        <f t="shared" si="136"/>
        <v>65.417032052563911</v>
      </c>
      <c r="BU154" s="121">
        <f t="shared" si="137"/>
        <v>6.5394460484920582</v>
      </c>
      <c r="BV154" s="121">
        <f t="shared" si="138"/>
        <v>33.315345757071555</v>
      </c>
      <c r="BW154" s="121">
        <f t="shared" si="139"/>
        <v>3.1687323236566818</v>
      </c>
      <c r="BX154" s="122">
        <f t="shared" si="140"/>
        <v>2487.1474898230326</v>
      </c>
      <c r="BY154" s="125">
        <f t="shared" si="141"/>
        <v>0.24871474898230325</v>
      </c>
    </row>
    <row r="155" spans="1:77" x14ac:dyDescent="0.25">
      <c r="A155" s="184" t="s">
        <v>1067</v>
      </c>
      <c r="B155" s="185" t="s">
        <v>1066</v>
      </c>
      <c r="C155" s="107" t="s">
        <v>839</v>
      </c>
      <c r="D155" s="249">
        <v>47.134683000000003</v>
      </c>
      <c r="E155" s="249">
        <v>-120.47045</v>
      </c>
      <c r="F155" s="251" t="s">
        <v>790</v>
      </c>
      <c r="G155" s="243" t="s">
        <v>776</v>
      </c>
      <c r="H155" s="71">
        <v>55.170730999999996</v>
      </c>
      <c r="I155" s="65">
        <v>13.958584499999999</v>
      </c>
      <c r="J155" s="65">
        <v>11.135361999999999</v>
      </c>
      <c r="K155" s="65">
        <v>7.8482844999999992</v>
      </c>
      <c r="L155" s="65">
        <v>4.1569324999999999</v>
      </c>
      <c r="M155" s="65">
        <v>3.1297524999999995</v>
      </c>
      <c r="N155" s="65">
        <v>1.466675</v>
      </c>
      <c r="O155" s="66">
        <v>1.8534914999999998</v>
      </c>
      <c r="P155" s="66">
        <v>0.18138049999999997</v>
      </c>
      <c r="Q155" s="66">
        <v>0.30023699999999998</v>
      </c>
      <c r="R155" s="65">
        <v>0.70696359137496712</v>
      </c>
      <c r="S155" s="72">
        <v>99.201430999999985</v>
      </c>
      <c r="T155" s="71">
        <v>55.614853983305956</v>
      </c>
      <c r="U155" s="65">
        <v>14.070950750700362</v>
      </c>
      <c r="V155" s="65">
        <v>11.225001381280478</v>
      </c>
      <c r="W155" s="65">
        <v>7.9114629908917351</v>
      </c>
      <c r="X155" s="65">
        <v>4.1903957010458859</v>
      </c>
      <c r="Y155" s="65">
        <v>3.1549469281345348</v>
      </c>
      <c r="Z155" s="65">
        <v>1.4784816964989145</v>
      </c>
      <c r="AA155" s="65">
        <v>1.868412059499424</v>
      </c>
      <c r="AB155" s="65">
        <v>0.18284060841823943</v>
      </c>
      <c r="AC155" s="65">
        <v>0.30265390022448369</v>
      </c>
      <c r="AD155" s="72">
        <v>100</v>
      </c>
      <c r="AE155" s="64"/>
      <c r="AF155" s="139">
        <v>18.728344027400002</v>
      </c>
      <c r="AG155" s="134">
        <v>13.522073599999999</v>
      </c>
      <c r="AH155" s="134">
        <v>32.89386828</v>
      </c>
      <c r="AI155" s="134">
        <v>329.24569999999994</v>
      </c>
      <c r="AJ155" s="134">
        <v>624.69190000000003</v>
      </c>
      <c r="AK155" s="134">
        <v>40.833449999999992</v>
      </c>
      <c r="AL155" s="134">
        <v>323.68349999999992</v>
      </c>
      <c r="AM155" s="134">
        <v>167.62990929999998</v>
      </c>
      <c r="AN155" s="134">
        <v>32.124749999999999</v>
      </c>
      <c r="AO155" s="135">
        <v>11.865349999999998</v>
      </c>
      <c r="AP155" s="134">
        <v>21.639799999999997</v>
      </c>
      <c r="AQ155" s="134">
        <v>30.815399999999997</v>
      </c>
      <c r="AR155" s="134">
        <v>117.05994999999999</v>
      </c>
      <c r="AS155" s="134">
        <v>8.0793999999999997</v>
      </c>
      <c r="AT155" s="134">
        <v>22.352955239999996</v>
      </c>
      <c r="AU155" s="134">
        <v>44.436699999999995</v>
      </c>
      <c r="AV155" s="134">
        <v>4.374649999999999</v>
      </c>
      <c r="AW155" s="134">
        <v>22.4315</v>
      </c>
      <c r="AX155" s="134">
        <v>2.0096999999999996</v>
      </c>
      <c r="AY155" s="134">
        <f t="shared" si="115"/>
        <v>1868.4189004473999</v>
      </c>
      <c r="AZ155" s="136">
        <f t="shared" si="116"/>
        <v>0.18684189004474</v>
      </c>
      <c r="BA155" s="136">
        <f t="shared" si="117"/>
        <v>99.388272890044732</v>
      </c>
      <c r="BB155" s="136">
        <f t="shared" si="118"/>
        <v>99.433811176736199</v>
      </c>
      <c r="BC155" s="136">
        <f t="shared" si="119"/>
        <v>100.14077476811117</v>
      </c>
      <c r="BD155" s="140">
        <f t="shared" si="120"/>
        <v>101.37679995011118</v>
      </c>
      <c r="BE155" s="124">
        <f t="shared" si="121"/>
        <v>23.832304246074845</v>
      </c>
      <c r="BF155" s="121">
        <f t="shared" si="122"/>
        <v>19.76351075670436</v>
      </c>
      <c r="BG155" s="121">
        <f t="shared" si="123"/>
        <v>50.454435027931311</v>
      </c>
      <c r="BH155" s="121">
        <f t="shared" si="124"/>
        <v>484.36125887087275</v>
      </c>
      <c r="BI155" s="121">
        <f t="shared" si="125"/>
        <v>697.46800601427117</v>
      </c>
      <c r="BJ155" s="121">
        <f t="shared" si="126"/>
        <v>44.655464742014729</v>
      </c>
      <c r="BK155" s="121">
        <f t="shared" si="127"/>
        <v>382.79027927413824</v>
      </c>
      <c r="BL155" s="121">
        <f t="shared" si="128"/>
        <v>226.43452558590221</v>
      </c>
      <c r="BM155" s="121">
        <f t="shared" si="129"/>
        <v>40.796860679939257</v>
      </c>
      <c r="BN155" s="121">
        <f t="shared" si="130"/>
        <v>16.973889814436092</v>
      </c>
      <c r="BO155" s="121">
        <f t="shared" si="131"/>
        <v>29.088956626506022</v>
      </c>
      <c r="BP155" s="121">
        <f t="shared" si="132"/>
        <v>38.574289623265031</v>
      </c>
      <c r="BQ155" s="121">
        <f t="shared" si="133"/>
        <v>145.71161284228236</v>
      </c>
      <c r="BR155" s="121">
        <f t="shared" si="134"/>
        <v>8.7033220039577195</v>
      </c>
      <c r="BS155" s="121">
        <f t="shared" si="135"/>
        <v>26.214958880918577</v>
      </c>
      <c r="BT155" s="121">
        <f t="shared" si="136"/>
        <v>54.623945179260097</v>
      </c>
      <c r="BU155" s="121">
        <f t="shared" si="137"/>
        <v>4.9779511834268515</v>
      </c>
      <c r="BV155" s="121">
        <f t="shared" si="138"/>
        <v>26.163862728785361</v>
      </c>
      <c r="BW155" s="121">
        <f t="shared" si="139"/>
        <v>2.2123332815191357</v>
      </c>
      <c r="BX155" s="122">
        <f t="shared" si="140"/>
        <v>2323.8017673622057</v>
      </c>
      <c r="BY155" s="125">
        <f t="shared" si="141"/>
        <v>0.23238017673622058</v>
      </c>
    </row>
    <row r="156" spans="1:77" x14ac:dyDescent="0.25">
      <c r="A156" s="184" t="s">
        <v>1069</v>
      </c>
      <c r="B156" s="185" t="s">
        <v>1068</v>
      </c>
      <c r="C156" s="107" t="s">
        <v>799</v>
      </c>
      <c r="D156" s="249">
        <v>47.157418</v>
      </c>
      <c r="E156" s="249">
        <v>-120.46196500000001</v>
      </c>
      <c r="F156" s="251" t="s">
        <v>797</v>
      </c>
      <c r="G156" s="243" t="s">
        <v>776</v>
      </c>
      <c r="H156" s="71">
        <v>54.083460000000002</v>
      </c>
      <c r="I156" s="65">
        <v>13.526933999999999</v>
      </c>
      <c r="J156" s="65">
        <v>12.587208</v>
      </c>
      <c r="K156" s="65">
        <v>7.6171560000000005</v>
      </c>
      <c r="L156" s="65">
        <v>3.8727360000000002</v>
      </c>
      <c r="M156" s="65">
        <v>3.2427839999999999</v>
      </c>
      <c r="N156" s="65">
        <v>1.4005620000000001</v>
      </c>
      <c r="O156" s="66">
        <v>2.2296180000000003</v>
      </c>
      <c r="P156" s="66">
        <v>0.20675399999999999</v>
      </c>
      <c r="Q156" s="66">
        <v>0.40953000000000001</v>
      </c>
      <c r="R156" s="65">
        <v>0.74753652735310805</v>
      </c>
      <c r="S156" s="72">
        <v>99.176742000000004</v>
      </c>
      <c r="T156" s="71">
        <v>54.532402365062573</v>
      </c>
      <c r="U156" s="65">
        <v>13.639219969536809</v>
      </c>
      <c r="V156" s="65">
        <v>12.691693381095337</v>
      </c>
      <c r="W156" s="65">
        <v>7.6803853871303822</v>
      </c>
      <c r="X156" s="65">
        <v>3.9048832638603916</v>
      </c>
      <c r="Y156" s="65">
        <v>3.269702083982553</v>
      </c>
      <c r="Z156" s="65">
        <v>1.4121879502756804</v>
      </c>
      <c r="AA156" s="65">
        <v>2.2481258761252718</v>
      </c>
      <c r="AB156" s="65">
        <v>0.20847024799423233</v>
      </c>
      <c r="AC156" s="65">
        <v>0.41292947493677495</v>
      </c>
      <c r="AD156" s="72">
        <v>100</v>
      </c>
      <c r="AE156" s="64"/>
      <c r="AF156" s="139">
        <v>10.7745825568</v>
      </c>
      <c r="AG156" s="134">
        <v>9.8807808000000019</v>
      </c>
      <c r="AH156" s="134">
        <v>35.079038280000006</v>
      </c>
      <c r="AI156" s="134">
        <v>372.19799999999998</v>
      </c>
      <c r="AJ156" s="134">
        <v>586.90800000000002</v>
      </c>
      <c r="AK156" s="134">
        <v>38.882399999999997</v>
      </c>
      <c r="AL156" s="134">
        <v>327.07320000000004</v>
      </c>
      <c r="AM156" s="134">
        <v>173.53282439999998</v>
      </c>
      <c r="AN156" s="134">
        <v>37.1892</v>
      </c>
      <c r="AO156" s="135">
        <v>11.373000000000001</v>
      </c>
      <c r="AP156" s="134">
        <v>22.052400000000002</v>
      </c>
      <c r="AQ156" s="134">
        <v>18.2988</v>
      </c>
      <c r="AR156" s="134">
        <v>129.56039999999999</v>
      </c>
      <c r="AS156" s="134">
        <v>7.4358000000000004</v>
      </c>
      <c r="AT156" s="134">
        <v>21.790137599999998</v>
      </c>
      <c r="AU156" s="134">
        <v>44.186399999999999</v>
      </c>
      <c r="AV156" s="134">
        <v>4.6002000000000001</v>
      </c>
      <c r="AW156" s="134">
        <v>26.713800000000003</v>
      </c>
      <c r="AX156" s="134">
        <v>1.8666</v>
      </c>
      <c r="AY156" s="134">
        <f t="shared" si="115"/>
        <v>1879.3955636368003</v>
      </c>
      <c r="AZ156" s="136">
        <f t="shared" si="116"/>
        <v>0.18793955636368004</v>
      </c>
      <c r="BA156" s="136">
        <f t="shared" si="117"/>
        <v>99.364681556363678</v>
      </c>
      <c r="BB156" s="136">
        <f t="shared" si="118"/>
        <v>99.411958803772833</v>
      </c>
      <c r="BC156" s="136">
        <f t="shared" si="119"/>
        <v>100.15949533112594</v>
      </c>
      <c r="BD156" s="140">
        <f t="shared" si="120"/>
        <v>101.55667541912594</v>
      </c>
      <c r="BE156" s="124">
        <f t="shared" si="121"/>
        <v>13.710936174732211</v>
      </c>
      <c r="BF156" s="121">
        <f t="shared" si="122"/>
        <v>14.441491993168709</v>
      </c>
      <c r="BG156" s="121">
        <f t="shared" si="123"/>
        <v>53.806169668913611</v>
      </c>
      <c r="BH156" s="121">
        <f t="shared" si="124"/>
        <v>547.54941926112053</v>
      </c>
      <c r="BI156" s="121">
        <f t="shared" si="125"/>
        <v>655.28231192660553</v>
      </c>
      <c r="BJ156" s="121">
        <f t="shared" si="126"/>
        <v>42.521796279396277</v>
      </c>
      <c r="BK156" s="121">
        <f t="shared" si="127"/>
        <v>386.79896124172569</v>
      </c>
      <c r="BL156" s="121">
        <f t="shared" si="128"/>
        <v>234.40818485604032</v>
      </c>
      <c r="BM156" s="121">
        <f t="shared" si="129"/>
        <v>47.228464383330518</v>
      </c>
      <c r="BN156" s="121">
        <f t="shared" si="130"/>
        <v>16.26956211654791</v>
      </c>
      <c r="BO156" s="121">
        <f t="shared" si="131"/>
        <v>29.643587607573156</v>
      </c>
      <c r="BP156" s="121">
        <f t="shared" si="132"/>
        <v>22.906183627608346</v>
      </c>
      <c r="BQ156" s="121">
        <f t="shared" si="133"/>
        <v>161.27168040385496</v>
      </c>
      <c r="BR156" s="121">
        <f t="shared" si="134"/>
        <v>8.0100207635503651</v>
      </c>
      <c r="BS156" s="121">
        <f t="shared" si="135"/>
        <v>25.554901133222948</v>
      </c>
      <c r="BT156" s="121">
        <f t="shared" si="136"/>
        <v>54.316263162405363</v>
      </c>
      <c r="BU156" s="121">
        <f t="shared" si="137"/>
        <v>5.2346064334290077</v>
      </c>
      <c r="BV156" s="121">
        <f t="shared" si="138"/>
        <v>31.158691846921801</v>
      </c>
      <c r="BW156" s="121">
        <f t="shared" si="139"/>
        <v>2.0548048481283869</v>
      </c>
      <c r="BX156" s="122">
        <f t="shared" si="140"/>
        <v>2352.168037728276</v>
      </c>
      <c r="BY156" s="125">
        <f t="shared" si="141"/>
        <v>0.23521680377282761</v>
      </c>
    </row>
    <row r="157" spans="1:77" x14ac:dyDescent="0.25">
      <c r="A157" s="184" t="s">
        <v>1071</v>
      </c>
      <c r="B157" s="185" t="s">
        <v>1070</v>
      </c>
      <c r="C157" s="107" t="s">
        <v>799</v>
      </c>
      <c r="D157" s="249">
        <v>47.159672999999998</v>
      </c>
      <c r="E157" s="249">
        <v>-120.46409</v>
      </c>
      <c r="F157" s="251" t="s">
        <v>923</v>
      </c>
      <c r="G157" s="243" t="s">
        <v>776</v>
      </c>
      <c r="H157" s="71">
        <v>55.854919000000002</v>
      </c>
      <c r="I157" s="65">
        <v>14.185449999999999</v>
      </c>
      <c r="J157" s="65">
        <v>9.5424800000000012</v>
      </c>
      <c r="K157" s="65">
        <v>7.0220249999999993</v>
      </c>
      <c r="L157" s="65">
        <v>3.3172440000000001</v>
      </c>
      <c r="M157" s="65">
        <v>3.2552300000000001</v>
      </c>
      <c r="N157" s="65">
        <v>1.8689040000000001</v>
      </c>
      <c r="O157" s="66">
        <v>2.403699</v>
      </c>
      <c r="P157" s="66">
        <v>0.17755800000000002</v>
      </c>
      <c r="Q157" s="66">
        <v>0.451571</v>
      </c>
      <c r="R157" s="65">
        <v>1.500220620679412</v>
      </c>
      <c r="S157" s="72">
        <v>98.079080000000005</v>
      </c>
      <c r="T157" s="71">
        <v>56.948861061910449</v>
      </c>
      <c r="U157" s="65">
        <v>14.463277999752853</v>
      </c>
      <c r="V157" s="65">
        <v>9.7293734810726207</v>
      </c>
      <c r="W157" s="65">
        <v>7.1595543106644133</v>
      </c>
      <c r="X157" s="65">
        <v>3.3822136178275732</v>
      </c>
      <c r="Y157" s="65">
        <v>3.3189850475758944</v>
      </c>
      <c r="Z157" s="65">
        <v>1.9055072702557976</v>
      </c>
      <c r="AA157" s="65">
        <v>2.4507764550809408</v>
      </c>
      <c r="AB157" s="65">
        <v>0.18103554804959426</v>
      </c>
      <c r="AC157" s="65">
        <v>0.46041520780986123</v>
      </c>
      <c r="AD157" s="72">
        <v>100</v>
      </c>
      <c r="AE157" s="64"/>
      <c r="AF157" s="139">
        <v>12.518813145199999</v>
      </c>
      <c r="AG157" s="134">
        <v>9.970073600000001</v>
      </c>
      <c r="AH157" s="134">
        <v>33.343004760000007</v>
      </c>
      <c r="AI157" s="134">
        <v>361.04470000000003</v>
      </c>
      <c r="AJ157" s="134">
        <v>872.2663</v>
      </c>
      <c r="AK157" s="134">
        <v>47.6922</v>
      </c>
      <c r="AL157" s="134">
        <v>357.28750000000002</v>
      </c>
      <c r="AM157" s="134">
        <v>213.6844274</v>
      </c>
      <c r="AN157" s="134">
        <v>45.207599999999999</v>
      </c>
      <c r="AO157" s="135">
        <v>13.5441</v>
      </c>
      <c r="AP157" s="134">
        <v>23.2502</v>
      </c>
      <c r="AQ157" s="134">
        <v>18.0184</v>
      </c>
      <c r="AR157" s="134">
        <v>142.48069999999998</v>
      </c>
      <c r="AS157" s="134">
        <v>9.9182000000000006</v>
      </c>
      <c r="AT157" s="134">
        <v>27.51004872</v>
      </c>
      <c r="AU157" s="134">
        <v>55.984299999999998</v>
      </c>
      <c r="AV157" s="134">
        <v>6.0600000000000005</v>
      </c>
      <c r="AW157" s="134">
        <v>32.602800000000002</v>
      </c>
      <c r="AX157" s="134">
        <v>1.7574000000000001</v>
      </c>
      <c r="AY157" s="134">
        <f t="shared" si="115"/>
        <v>2284.1407676252002</v>
      </c>
      <c r="AZ157" s="136">
        <f t="shared" si="116"/>
        <v>0.22841407676252001</v>
      </c>
      <c r="BA157" s="136">
        <f t="shared" si="117"/>
        <v>98.307494076762524</v>
      </c>
      <c r="BB157" s="136">
        <f t="shared" si="118"/>
        <v>98.360737782470082</v>
      </c>
      <c r="BC157" s="136">
        <f t="shared" si="119"/>
        <v>99.860958403149496</v>
      </c>
      <c r="BD157" s="140">
        <f t="shared" si="120"/>
        <v>100.9201736831495</v>
      </c>
      <c r="BE157" s="124">
        <f t="shared" si="121"/>
        <v>15.930514905090989</v>
      </c>
      <c r="BF157" s="121">
        <f t="shared" si="122"/>
        <v>14.572000025109626</v>
      </c>
      <c r="BG157" s="121">
        <f t="shared" si="123"/>
        <v>51.143345409523988</v>
      </c>
      <c r="BH157" s="121">
        <f t="shared" si="124"/>
        <v>531.14153169094277</v>
      </c>
      <c r="BI157" s="121">
        <f t="shared" si="125"/>
        <v>973.88462532401343</v>
      </c>
      <c r="BJ157" s="121">
        <f t="shared" si="126"/>
        <v>52.156194383994382</v>
      </c>
      <c r="BK157" s="121">
        <f t="shared" si="127"/>
        <v>422.53059518374806</v>
      </c>
      <c r="BL157" s="121">
        <f t="shared" si="128"/>
        <v>288.64498075233502</v>
      </c>
      <c r="BM157" s="121">
        <f t="shared" si="129"/>
        <v>57.411440053990212</v>
      </c>
      <c r="BN157" s="121">
        <f t="shared" si="130"/>
        <v>19.375413370503519</v>
      </c>
      <c r="BO157" s="121">
        <f t="shared" si="131"/>
        <v>31.253711187607575</v>
      </c>
      <c r="BP157" s="121">
        <f t="shared" si="132"/>
        <v>22.555182803008844</v>
      </c>
      <c r="BQ157" s="121">
        <f t="shared" si="133"/>
        <v>177.35436070062715</v>
      </c>
      <c r="BR157" s="121">
        <f t="shared" si="134"/>
        <v>10.684121135189923</v>
      </c>
      <c r="BS157" s="121">
        <f t="shared" si="135"/>
        <v>32.263062680693977</v>
      </c>
      <c r="BT157" s="121">
        <f t="shared" si="136"/>
        <v>68.818866704756459</v>
      </c>
      <c r="BU157" s="121">
        <f t="shared" si="137"/>
        <v>6.8957251829441741</v>
      </c>
      <c r="BV157" s="121">
        <f t="shared" si="138"/>
        <v>38.027558735440934</v>
      </c>
      <c r="BW157" s="121">
        <f t="shared" si="139"/>
        <v>1.934594471285132</v>
      </c>
      <c r="BX157" s="122">
        <f t="shared" si="140"/>
        <v>2816.5778247008061</v>
      </c>
      <c r="BY157" s="125">
        <f t="shared" si="141"/>
        <v>0.28165778247008061</v>
      </c>
    </row>
    <row r="158" spans="1:77" x14ac:dyDescent="0.25">
      <c r="A158" s="184" t="s">
        <v>1073</v>
      </c>
      <c r="B158" s="185" t="s">
        <v>1072</v>
      </c>
      <c r="C158" s="107" t="s">
        <v>848</v>
      </c>
      <c r="D158" s="249">
        <v>47.096536</v>
      </c>
      <c r="E158" s="249">
        <v>-120.466336</v>
      </c>
      <c r="F158" s="251" t="s">
        <v>625</v>
      </c>
      <c r="G158" s="243" t="s">
        <v>776</v>
      </c>
      <c r="H158" s="71">
        <v>53.760185499999992</v>
      </c>
      <c r="I158" s="65">
        <v>13.977158999999999</v>
      </c>
      <c r="J158" s="65">
        <v>11.467672999999998</v>
      </c>
      <c r="K158" s="65">
        <v>8.4474389999999993</v>
      </c>
      <c r="L158" s="65">
        <v>3.9299784999999998</v>
      </c>
      <c r="M158" s="65">
        <v>2.7891184999999998</v>
      </c>
      <c r="N158" s="65">
        <v>1.0847304999999998</v>
      </c>
      <c r="O158" s="66">
        <v>1.9208874999999999</v>
      </c>
      <c r="P158" s="66">
        <v>0.21731149999999999</v>
      </c>
      <c r="Q158" s="66">
        <v>0.29790249999999996</v>
      </c>
      <c r="R158" s="65">
        <v>1.9327235172619386</v>
      </c>
      <c r="S158" s="72">
        <v>97.892385500000003</v>
      </c>
      <c r="T158" s="71">
        <v>54.917637592966805</v>
      </c>
      <c r="U158" s="65">
        <v>14.278086011092251</v>
      </c>
      <c r="V158" s="65">
        <v>11.714570996944392</v>
      </c>
      <c r="W158" s="65">
        <v>8.6293116230168891</v>
      </c>
      <c r="X158" s="65">
        <v>4.0145905934634722</v>
      </c>
      <c r="Y158" s="65">
        <v>2.8491679774214917</v>
      </c>
      <c r="Z158" s="65">
        <v>1.1080846528150035</v>
      </c>
      <c r="AA158" s="65">
        <v>1.9622440399105403</v>
      </c>
      <c r="AB158" s="65">
        <v>0.22199019759304978</v>
      </c>
      <c r="AC158" s="65">
        <v>0.30431631477608639</v>
      </c>
      <c r="AD158" s="72">
        <v>100</v>
      </c>
      <c r="AE158" s="64"/>
      <c r="AF158" s="139">
        <v>12.309102577000001</v>
      </c>
      <c r="AG158" s="134">
        <v>21.005465600000001</v>
      </c>
      <c r="AH158" s="134">
        <v>36.965792499999999</v>
      </c>
      <c r="AI158" s="134">
        <v>339.36525</v>
      </c>
      <c r="AJ158" s="134">
        <v>687.5406999999999</v>
      </c>
      <c r="AK158" s="134">
        <v>24.694949999999995</v>
      </c>
      <c r="AL158" s="134">
        <v>334.78759999999994</v>
      </c>
      <c r="AM158" s="134">
        <v>159.85152784999997</v>
      </c>
      <c r="AN158" s="134">
        <v>34.692699999999995</v>
      </c>
      <c r="AO158" s="135">
        <v>11.997299999999999</v>
      </c>
      <c r="AP158" s="134">
        <v>21.375899999999998</v>
      </c>
      <c r="AQ158" s="134">
        <v>26.623449999999998</v>
      </c>
      <c r="AR158" s="134">
        <v>122.15524999999998</v>
      </c>
      <c r="AS158" s="134">
        <v>6.1001499999999993</v>
      </c>
      <c r="AT158" s="134">
        <v>18.196984959999998</v>
      </c>
      <c r="AU158" s="134">
        <v>39.483499999999992</v>
      </c>
      <c r="AV158" s="134">
        <v>4.0092499999999998</v>
      </c>
      <c r="AW158" s="134">
        <v>21.771749999999997</v>
      </c>
      <c r="AX158" s="134">
        <v>1.34995</v>
      </c>
      <c r="AY158" s="134">
        <f t="shared" si="115"/>
        <v>1924.2765734870002</v>
      </c>
      <c r="AZ158" s="136">
        <f t="shared" si="116"/>
        <v>0.19242765734870002</v>
      </c>
      <c r="BA158" s="136">
        <f t="shared" si="117"/>
        <v>98.084813157348705</v>
      </c>
      <c r="BB158" s="136">
        <f t="shared" si="118"/>
        <v>98.131588857531256</v>
      </c>
      <c r="BC158" s="136">
        <f t="shared" si="119"/>
        <v>100.06431237479319</v>
      </c>
      <c r="BD158" s="140">
        <f t="shared" si="120"/>
        <v>101.33722407779319</v>
      </c>
      <c r="BE158" s="124">
        <f t="shared" si="121"/>
        <v>15.6636527597968</v>
      </c>
      <c r="BF158" s="121">
        <f t="shared" si="122"/>
        <v>30.7010416904685</v>
      </c>
      <c r="BG158" s="121">
        <f t="shared" si="123"/>
        <v>56.700177676617137</v>
      </c>
      <c r="BH158" s="121">
        <f t="shared" si="124"/>
        <v>499.24837198186179</v>
      </c>
      <c r="BI158" s="121">
        <f t="shared" si="125"/>
        <v>767.63864087665638</v>
      </c>
      <c r="BJ158" s="121">
        <f t="shared" si="126"/>
        <v>27.006399631449625</v>
      </c>
      <c r="BK158" s="121">
        <f t="shared" si="127"/>
        <v>395.92206245149504</v>
      </c>
      <c r="BL158" s="121">
        <f t="shared" si="128"/>
        <v>215.92748587674848</v>
      </c>
      <c r="BM158" s="121">
        <f t="shared" si="129"/>
        <v>44.058031533659516</v>
      </c>
      <c r="BN158" s="121">
        <f t="shared" si="130"/>
        <v>17.16264992357867</v>
      </c>
      <c r="BO158" s="121">
        <f t="shared" si="131"/>
        <v>28.734213253012047</v>
      </c>
      <c r="BP158" s="121">
        <f t="shared" si="132"/>
        <v>33.326864849085702</v>
      </c>
      <c r="BQ158" s="121">
        <f t="shared" si="133"/>
        <v>152.05404149456933</v>
      </c>
      <c r="BR158" s="121">
        <f t="shared" si="134"/>
        <v>6.5712267894203382</v>
      </c>
      <c r="BS158" s="121">
        <f t="shared" si="135"/>
        <v>21.340946078997909</v>
      </c>
      <c r="BT158" s="121">
        <f t="shared" si="136"/>
        <v>48.535209398657322</v>
      </c>
      <c r="BU158" s="121">
        <f t="shared" si="137"/>
        <v>4.5621594372473471</v>
      </c>
      <c r="BV158" s="121">
        <f t="shared" si="138"/>
        <v>25.394337354409316</v>
      </c>
      <c r="BW158" s="121">
        <f t="shared" si="139"/>
        <v>1.4860622547578035</v>
      </c>
      <c r="BX158" s="122">
        <f t="shared" si="140"/>
        <v>2392.0335753124891</v>
      </c>
      <c r="BY158" s="125">
        <f t="shared" si="141"/>
        <v>0.23920335753124891</v>
      </c>
    </row>
    <row r="159" spans="1:77" x14ac:dyDescent="0.25">
      <c r="A159" s="184" t="s">
        <v>1075</v>
      </c>
      <c r="B159" s="185" t="s">
        <v>1074</v>
      </c>
      <c r="C159" s="107" t="s">
        <v>848</v>
      </c>
      <c r="D159" s="249">
        <v>47.100884000000001</v>
      </c>
      <c r="E159" s="249">
        <v>-120.468008</v>
      </c>
      <c r="F159" s="251" t="s">
        <v>807</v>
      </c>
      <c r="G159" s="243" t="s">
        <v>782</v>
      </c>
      <c r="H159" s="71">
        <v>53.787247000000001</v>
      </c>
      <c r="I159" s="65">
        <v>14.982541999999999</v>
      </c>
      <c r="J159" s="65">
        <v>10.972034000000001</v>
      </c>
      <c r="K159" s="65">
        <v>7.1078749999999999</v>
      </c>
      <c r="L159" s="65">
        <v>2.673975</v>
      </c>
      <c r="M159" s="65">
        <v>2.7014469999999999</v>
      </c>
      <c r="N159" s="65">
        <v>1.0373709999999998</v>
      </c>
      <c r="O159" s="66">
        <v>1.9602080000000002</v>
      </c>
      <c r="P159" s="66">
        <v>0.167458</v>
      </c>
      <c r="Q159" s="66">
        <v>0.31936199999999998</v>
      </c>
      <c r="R159" s="65">
        <v>3.88698630136992</v>
      </c>
      <c r="S159" s="72">
        <v>95.709519</v>
      </c>
      <c r="T159" s="71">
        <v>56.198429959720094</v>
      </c>
      <c r="U159" s="65">
        <v>15.65418169116491</v>
      </c>
      <c r="V159" s="65">
        <v>11.463890023311057</v>
      </c>
      <c r="W159" s="65">
        <v>7.4265079108797938</v>
      </c>
      <c r="X159" s="65">
        <v>2.7938443614997168</v>
      </c>
      <c r="Y159" s="65">
        <v>2.8225478805300441</v>
      </c>
      <c r="Z159" s="65">
        <v>1.0838744263253479</v>
      </c>
      <c r="AA159" s="65">
        <v>2.0480805049286688</v>
      </c>
      <c r="AB159" s="65">
        <v>0.17496483291280568</v>
      </c>
      <c r="AC159" s="65">
        <v>0.33367840872755822</v>
      </c>
      <c r="AD159" s="72">
        <v>100</v>
      </c>
      <c r="AE159" s="64"/>
      <c r="AF159" s="139">
        <v>15.433685719600003</v>
      </c>
      <c r="AG159" s="134">
        <v>44.637798399999994</v>
      </c>
      <c r="AH159" s="134">
        <v>37.677821739999999</v>
      </c>
      <c r="AI159" s="134">
        <v>263.6807</v>
      </c>
      <c r="AJ159" s="134">
        <v>513.70619999999997</v>
      </c>
      <c r="AK159" s="134">
        <v>24.431900000000002</v>
      </c>
      <c r="AL159" s="134">
        <v>333.69389999999999</v>
      </c>
      <c r="AM159" s="134">
        <v>172.42852309999998</v>
      </c>
      <c r="AN159" s="134">
        <v>56.56</v>
      </c>
      <c r="AO159" s="135">
        <v>12.0291</v>
      </c>
      <c r="AP159" s="134">
        <v>22.745200000000001</v>
      </c>
      <c r="AQ159" s="134">
        <v>24.6844</v>
      </c>
      <c r="AR159" s="134">
        <v>124.80569999999999</v>
      </c>
      <c r="AS159" s="134">
        <v>6.3024000000000004</v>
      </c>
      <c r="AT159" s="134">
        <v>25.796620079999997</v>
      </c>
      <c r="AU159" s="134">
        <v>57.711399999999998</v>
      </c>
      <c r="AV159" s="134">
        <v>3.7168000000000001</v>
      </c>
      <c r="AW159" s="134">
        <v>30.310100000000002</v>
      </c>
      <c r="AX159" s="134">
        <v>1.6765999999999999</v>
      </c>
      <c r="AY159" s="134">
        <f t="shared" si="115"/>
        <v>1772.0288490395994</v>
      </c>
      <c r="AZ159" s="136">
        <f t="shared" si="116"/>
        <v>0.17720288490395994</v>
      </c>
      <c r="BA159" s="136">
        <f t="shared" si="117"/>
        <v>95.886721884903963</v>
      </c>
      <c r="BB159" s="136">
        <f t="shared" si="118"/>
        <v>95.930886423862063</v>
      </c>
      <c r="BC159" s="136">
        <f t="shared" si="119"/>
        <v>99.817872725231979</v>
      </c>
      <c r="BD159" s="140">
        <f t="shared" si="120"/>
        <v>101.03576849923198</v>
      </c>
      <c r="BE159" s="124">
        <f t="shared" si="121"/>
        <v>19.639765970214892</v>
      </c>
      <c r="BF159" s="121">
        <f t="shared" si="122"/>
        <v>65.241444095822743</v>
      </c>
      <c r="BG159" s="121">
        <f t="shared" si="123"/>
        <v>57.792327518094133</v>
      </c>
      <c r="BH159" s="121">
        <f t="shared" si="124"/>
        <v>387.90701227670689</v>
      </c>
      <c r="BI159" s="121">
        <f t="shared" si="125"/>
        <v>573.55256085626911</v>
      </c>
      <c r="BJ159" s="121">
        <f t="shared" si="126"/>
        <v>26.718728126828129</v>
      </c>
      <c r="BK159" s="121">
        <f t="shared" si="127"/>
        <v>394.6286454918968</v>
      </c>
      <c r="BL159" s="121">
        <f t="shared" si="128"/>
        <v>232.91649436945843</v>
      </c>
      <c r="BM159" s="121">
        <f t="shared" si="129"/>
        <v>71.828432596591867</v>
      </c>
      <c r="BN159" s="121">
        <f t="shared" si="130"/>
        <v>17.208141181409164</v>
      </c>
      <c r="BO159" s="121">
        <f t="shared" si="131"/>
        <v>30.574872977624789</v>
      </c>
      <c r="BP159" s="121">
        <f t="shared" si="132"/>
        <v>30.899588996947092</v>
      </c>
      <c r="BQ159" s="121">
        <f t="shared" si="133"/>
        <v>155.35321720972919</v>
      </c>
      <c r="BR159" s="121">
        <f t="shared" si="134"/>
        <v>6.7890953038274056</v>
      </c>
      <c r="BS159" s="121">
        <f t="shared" si="135"/>
        <v>30.253598569093654</v>
      </c>
      <c r="BT159" s="121">
        <f t="shared" si="136"/>
        <v>70.941909498643042</v>
      </c>
      <c r="BU159" s="121">
        <f t="shared" si="137"/>
        <v>4.2293781122057599</v>
      </c>
      <c r="BV159" s="121">
        <f t="shared" si="138"/>
        <v>35.353377870216313</v>
      </c>
      <c r="BW159" s="121">
        <f t="shared" si="139"/>
        <v>1.8456475990421373</v>
      </c>
      <c r="BX159" s="122">
        <f t="shared" si="140"/>
        <v>2213.6742386206215</v>
      </c>
      <c r="BY159" s="125">
        <f t="shared" si="141"/>
        <v>0.22136742386206215</v>
      </c>
    </row>
    <row r="160" spans="1:77" x14ac:dyDescent="0.25">
      <c r="A160" s="184" t="s">
        <v>1078</v>
      </c>
      <c r="B160" s="185" t="s">
        <v>1077</v>
      </c>
      <c r="C160" s="107" t="s">
        <v>1076</v>
      </c>
      <c r="D160" s="249">
        <v>47.012115999999999</v>
      </c>
      <c r="E160" s="249">
        <v>-120.39087499999999</v>
      </c>
      <c r="F160" s="251" t="s">
        <v>1125</v>
      </c>
      <c r="G160" s="243" t="s">
        <v>782</v>
      </c>
      <c r="H160" s="71">
        <v>49.873547499999994</v>
      </c>
      <c r="I160" s="65">
        <v>15.085640499999998</v>
      </c>
      <c r="J160" s="65">
        <v>11.727512999999998</v>
      </c>
      <c r="K160" s="65">
        <v>7.4684714999999997</v>
      </c>
      <c r="L160" s="65">
        <v>1.8553184999999999</v>
      </c>
      <c r="M160" s="65">
        <v>2.8274854999999994</v>
      </c>
      <c r="N160" s="65">
        <v>0.75739299999999987</v>
      </c>
      <c r="O160" s="66">
        <v>3.3318389999999996</v>
      </c>
      <c r="P160" s="66">
        <v>0.26836599999999999</v>
      </c>
      <c r="Q160" s="66">
        <v>0.60859399999999997</v>
      </c>
      <c r="R160" s="65">
        <v>5.8901292596945822</v>
      </c>
      <c r="S160" s="72">
        <v>93.804168499999975</v>
      </c>
      <c r="T160" s="71">
        <v>53.167730493767998</v>
      </c>
      <c r="U160" s="65">
        <v>16.082057696615053</v>
      </c>
      <c r="V160" s="65">
        <v>12.502123506377014</v>
      </c>
      <c r="W160" s="65">
        <v>7.9617693109235343</v>
      </c>
      <c r="X160" s="65">
        <v>1.9778635956887145</v>
      </c>
      <c r="Y160" s="65">
        <v>3.0142429118168668</v>
      </c>
      <c r="Z160" s="65">
        <v>0.80741934192402121</v>
      </c>
      <c r="AA160" s="65">
        <v>3.5519093162688185</v>
      </c>
      <c r="AB160" s="65">
        <v>0.28609176360856509</v>
      </c>
      <c r="AC160" s="65">
        <v>0.64879206300943881</v>
      </c>
      <c r="AD160" s="72">
        <v>100</v>
      </c>
      <c r="AE160" s="64"/>
      <c r="AF160" s="139">
        <v>15.2529733744</v>
      </c>
      <c r="AG160" s="134">
        <v>50.014003199999991</v>
      </c>
      <c r="AH160" s="134">
        <v>40.696494020000003</v>
      </c>
      <c r="AI160" s="134">
        <v>362.02004999999997</v>
      </c>
      <c r="AJ160" s="134">
        <v>967.73144999999988</v>
      </c>
      <c r="AK160" s="134">
        <v>17.600099999999998</v>
      </c>
      <c r="AL160" s="134">
        <v>386.62365</v>
      </c>
      <c r="AM160" s="134">
        <v>220.02609719999995</v>
      </c>
      <c r="AN160" s="134">
        <v>50.526699999999998</v>
      </c>
      <c r="AO160" s="135">
        <v>16.737349999999996</v>
      </c>
      <c r="AP160" s="134">
        <v>24.684799999999999</v>
      </c>
      <c r="AQ160" s="134">
        <v>28.866599999999998</v>
      </c>
      <c r="AR160" s="134">
        <v>180.61924999999997</v>
      </c>
      <c r="AS160" s="134">
        <v>7.8256499999999996</v>
      </c>
      <c r="AT160" s="134">
        <v>29.527584239999996</v>
      </c>
      <c r="AU160" s="134">
        <v>66.06635</v>
      </c>
      <c r="AV160" s="134">
        <v>5.1358999999999995</v>
      </c>
      <c r="AW160" s="134">
        <v>37.879799999999996</v>
      </c>
      <c r="AX160" s="134">
        <v>2.3649499999999999</v>
      </c>
      <c r="AY160" s="134">
        <f t="shared" si="115"/>
        <v>2510.1997520344007</v>
      </c>
      <c r="AZ160" s="136">
        <f t="shared" si="116"/>
        <v>0.25101997520344005</v>
      </c>
      <c r="BA160" s="136">
        <f t="shared" si="117"/>
        <v>94.055188475203408</v>
      </c>
      <c r="BB160" s="136">
        <f t="shared" si="118"/>
        <v>94.114250299306661</v>
      </c>
      <c r="BC160" s="136">
        <f t="shared" si="119"/>
        <v>100.00437955900125</v>
      </c>
      <c r="BD160" s="140">
        <f t="shared" si="120"/>
        <v>101.30613350200125</v>
      </c>
      <c r="BE160" s="124">
        <f t="shared" si="121"/>
        <v>19.409804816920865</v>
      </c>
      <c r="BF160" s="121">
        <f t="shared" si="122"/>
        <v>73.099165073990292</v>
      </c>
      <c r="BG160" s="121">
        <f t="shared" si="123"/>
        <v>62.422534069826504</v>
      </c>
      <c r="BH160" s="121">
        <f t="shared" si="124"/>
        <v>532.576392507165</v>
      </c>
      <c r="BI160" s="121">
        <f t="shared" si="125"/>
        <v>1080.4713888379204</v>
      </c>
      <c r="BJ160" s="121">
        <f t="shared" si="126"/>
        <v>19.247471007371004</v>
      </c>
      <c r="BK160" s="121">
        <f t="shared" si="127"/>
        <v>457.22372304268436</v>
      </c>
      <c r="BL160" s="121">
        <f t="shared" si="128"/>
        <v>297.21130998666956</v>
      </c>
      <c r="BM160" s="121">
        <f t="shared" si="129"/>
        <v>64.166436797705416</v>
      </c>
      <c r="BN160" s="121">
        <f t="shared" si="130"/>
        <v>23.94349384431575</v>
      </c>
      <c r="BO160" s="121">
        <f t="shared" si="131"/>
        <v>33.182149397590365</v>
      </c>
      <c r="BP160" s="121">
        <f t="shared" si="132"/>
        <v>36.134808856576335</v>
      </c>
      <c r="BQ160" s="121">
        <f t="shared" si="133"/>
        <v>224.82772483555141</v>
      </c>
      <c r="BR160" s="121">
        <f t="shared" si="134"/>
        <v>8.4299764636324142</v>
      </c>
      <c r="BS160" s="121">
        <f t="shared" si="135"/>
        <v>34.629175354822543</v>
      </c>
      <c r="BT160" s="121">
        <f t="shared" si="136"/>
        <v>81.212256549064421</v>
      </c>
      <c r="BU160" s="121">
        <f t="shared" si="137"/>
        <v>5.8441839879674875</v>
      </c>
      <c r="BV160" s="121">
        <f t="shared" si="138"/>
        <v>44.182595341098171</v>
      </c>
      <c r="BW160" s="121">
        <f t="shared" si="139"/>
        <v>2.6034022959290843</v>
      </c>
      <c r="BX160" s="122">
        <f t="shared" si="140"/>
        <v>3100.8179930668011</v>
      </c>
      <c r="BY160" s="125">
        <f t="shared" si="141"/>
        <v>0.31008179930668012</v>
      </c>
    </row>
    <row r="161" spans="1:77" x14ac:dyDescent="0.25">
      <c r="A161" s="184" t="s">
        <v>1080</v>
      </c>
      <c r="B161" s="185" t="s">
        <v>1079</v>
      </c>
      <c r="C161" s="107" t="s">
        <v>873</v>
      </c>
      <c r="D161" s="249">
        <v>47.009760999999997</v>
      </c>
      <c r="E161" s="249">
        <v>-120.391921</v>
      </c>
      <c r="F161" s="251" t="s">
        <v>1125</v>
      </c>
      <c r="G161" s="243" t="s">
        <v>782</v>
      </c>
      <c r="H161" s="71">
        <v>51.455459999999995</v>
      </c>
      <c r="I161" s="65">
        <v>14.030314000000001</v>
      </c>
      <c r="J161" s="65">
        <v>12.309374999999999</v>
      </c>
      <c r="K161" s="65">
        <v>8.2152390000000004</v>
      </c>
      <c r="L161" s="65">
        <v>2.8708240000000003</v>
      </c>
      <c r="M161" s="65">
        <v>2.730232</v>
      </c>
      <c r="N161" s="65">
        <v>1.0935269999999999</v>
      </c>
      <c r="O161" s="66">
        <v>3.0809039999999999</v>
      </c>
      <c r="P161" s="66">
        <v>0.18068900000000002</v>
      </c>
      <c r="Q161" s="66">
        <v>0.58155800000000002</v>
      </c>
      <c r="R161" s="65">
        <v>3.0777166437415611</v>
      </c>
      <c r="S161" s="72">
        <v>96.548121999999992</v>
      </c>
      <c r="T161" s="71">
        <v>53.295143327593678</v>
      </c>
      <c r="U161" s="65">
        <v>14.531938798353842</v>
      </c>
      <c r="V161" s="65">
        <v>12.749471191164133</v>
      </c>
      <c r="W161" s="65">
        <v>8.5089578438408164</v>
      </c>
      <c r="X161" s="65">
        <v>2.973464362155072</v>
      </c>
      <c r="Y161" s="65">
        <v>2.8278457865809137</v>
      </c>
      <c r="Z161" s="65">
        <v>1.1326237914808948</v>
      </c>
      <c r="AA161" s="65">
        <v>3.1910553371509396</v>
      </c>
      <c r="AB161" s="65">
        <v>0.1871491607055806</v>
      </c>
      <c r="AC161" s="65">
        <v>0.60235040097413817</v>
      </c>
      <c r="AD161" s="72">
        <v>100</v>
      </c>
      <c r="AE161" s="64"/>
      <c r="AF161" s="139">
        <v>13.5667168372</v>
      </c>
      <c r="AG161" s="134">
        <v>39.166668800000004</v>
      </c>
      <c r="AH161" s="134">
        <v>38.368223399999998</v>
      </c>
      <c r="AI161" s="134">
        <v>421.22050000000002</v>
      </c>
      <c r="AJ161" s="134">
        <v>615.42330000000004</v>
      </c>
      <c r="AK161" s="134">
        <v>27.855799999999999</v>
      </c>
      <c r="AL161" s="134">
        <v>344.83420000000001</v>
      </c>
      <c r="AM161" s="134">
        <v>201.99577820000002</v>
      </c>
      <c r="AN161" s="134">
        <v>45.126800000000003</v>
      </c>
      <c r="AO161" s="135">
        <v>15.968100000000002</v>
      </c>
      <c r="AP161" s="134">
        <v>22.563400000000001</v>
      </c>
      <c r="AQ161" s="134">
        <v>24.290500000000002</v>
      </c>
      <c r="AR161" s="134">
        <v>144.2381</v>
      </c>
      <c r="AS161" s="134">
        <v>7.7972000000000001</v>
      </c>
      <c r="AT161" s="134">
        <v>23.638969200000002</v>
      </c>
      <c r="AU161" s="134">
        <v>55.994399999999999</v>
      </c>
      <c r="AV161" s="134">
        <v>3.9592000000000001</v>
      </c>
      <c r="AW161" s="134">
        <v>33.077500000000001</v>
      </c>
      <c r="AX161" s="134">
        <v>2.7472000000000003</v>
      </c>
      <c r="AY161" s="134">
        <f t="shared" si="115"/>
        <v>2081.8325564371999</v>
      </c>
      <c r="AZ161" s="136">
        <f t="shared" si="116"/>
        <v>0.20818325564371998</v>
      </c>
      <c r="BA161" s="136">
        <f t="shared" si="117"/>
        <v>96.75630525564371</v>
      </c>
      <c r="BB161" s="136">
        <f t="shared" si="118"/>
        <v>96.810398499988963</v>
      </c>
      <c r="BC161" s="136">
        <f t="shared" si="119"/>
        <v>99.888115143730531</v>
      </c>
      <c r="BD161" s="140">
        <f t="shared" si="120"/>
        <v>101.25445576873054</v>
      </c>
      <c r="BE161" s="124">
        <f t="shared" si="121"/>
        <v>17.263999572597719</v>
      </c>
      <c r="BF161" s="121">
        <f t="shared" si="122"/>
        <v>57.244983501130861</v>
      </c>
      <c r="BG161" s="121">
        <f t="shared" si="123"/>
        <v>58.851303780816799</v>
      </c>
      <c r="BH161" s="121">
        <f t="shared" si="124"/>
        <v>619.6675966982059</v>
      </c>
      <c r="BI161" s="121">
        <f t="shared" si="125"/>
        <v>687.1196215377895</v>
      </c>
      <c r="BJ161" s="121">
        <f t="shared" si="126"/>
        <v>30.463105487305484</v>
      </c>
      <c r="BK161" s="121">
        <f t="shared" si="127"/>
        <v>407.80323903218448</v>
      </c>
      <c r="BL161" s="121">
        <f t="shared" si="128"/>
        <v>272.85595033768914</v>
      </c>
      <c r="BM161" s="121">
        <f t="shared" si="129"/>
        <v>57.308828007423656</v>
      </c>
      <c r="BN161" s="121">
        <f t="shared" si="130"/>
        <v>22.843048873054485</v>
      </c>
      <c r="BO161" s="121">
        <f t="shared" si="131"/>
        <v>30.330491222030986</v>
      </c>
      <c r="BP161" s="121">
        <f t="shared" si="132"/>
        <v>30.40651044912347</v>
      </c>
      <c r="BQ161" s="121">
        <f t="shared" si="133"/>
        <v>179.54190296772219</v>
      </c>
      <c r="BR161" s="121">
        <f t="shared" si="134"/>
        <v>8.399329446401854</v>
      </c>
      <c r="BS161" s="121">
        <f t="shared" si="135"/>
        <v>27.723162280411781</v>
      </c>
      <c r="BT161" s="121">
        <f t="shared" si="136"/>
        <v>68.831282159691469</v>
      </c>
      <c r="BU161" s="121">
        <f t="shared" si="137"/>
        <v>4.5052071195235266</v>
      </c>
      <c r="BV161" s="121">
        <f t="shared" si="138"/>
        <v>38.581243760399339</v>
      </c>
      <c r="BW161" s="121">
        <f t="shared" si="139"/>
        <v>3.0241936562618159</v>
      </c>
      <c r="BX161" s="122">
        <f t="shared" si="140"/>
        <v>2622.764999889765</v>
      </c>
      <c r="BY161" s="125">
        <f t="shared" si="141"/>
        <v>0.26227649998897651</v>
      </c>
    </row>
    <row r="162" spans="1:77" x14ac:dyDescent="0.25">
      <c r="A162" s="184" t="s">
        <v>1082</v>
      </c>
      <c r="B162" s="185" t="s">
        <v>1081</v>
      </c>
      <c r="C162" s="107" t="s">
        <v>829</v>
      </c>
      <c r="D162" s="249">
        <v>47.117500999999997</v>
      </c>
      <c r="E162" s="249">
        <v>-120.392084</v>
      </c>
      <c r="F162" s="253" t="s">
        <v>625</v>
      </c>
      <c r="G162" s="243" t="s">
        <v>776</v>
      </c>
      <c r="H162" s="71">
        <v>53.795202999999994</v>
      </c>
      <c r="I162" s="65">
        <v>13.889665999999998</v>
      </c>
      <c r="J162" s="65">
        <v>11.814295499999998</v>
      </c>
      <c r="K162" s="65">
        <v>8.6601829999999982</v>
      </c>
      <c r="L162" s="65">
        <v>4.4606205000000001</v>
      </c>
      <c r="M162" s="65">
        <v>2.8398684999999997</v>
      </c>
      <c r="N162" s="65">
        <v>1.1805464999999999</v>
      </c>
      <c r="O162" s="66">
        <v>1.9279924999999998</v>
      </c>
      <c r="P162" s="66">
        <v>0.19985349999999996</v>
      </c>
      <c r="Q162" s="66">
        <v>0.28430149999999998</v>
      </c>
      <c r="R162" s="65">
        <v>0.69585387068733662</v>
      </c>
      <c r="S162" s="72">
        <v>99.052530500000003</v>
      </c>
      <c r="T162" s="71">
        <v>54.309771520678105</v>
      </c>
      <c r="U162" s="65">
        <v>14.022525148915804</v>
      </c>
      <c r="V162" s="65">
        <v>11.927303058653305</v>
      </c>
      <c r="W162" s="65">
        <v>8.7430204521630035</v>
      </c>
      <c r="X162" s="65">
        <v>4.5032877781956309</v>
      </c>
      <c r="Y162" s="65">
        <v>2.8670327609651522</v>
      </c>
      <c r="Z162" s="65">
        <v>1.1918388092063936</v>
      </c>
      <c r="AA162" s="65">
        <v>1.9464343720123332</v>
      </c>
      <c r="AB162" s="65">
        <v>0.20176516338469511</v>
      </c>
      <c r="AC162" s="65">
        <v>0.28702093582556171</v>
      </c>
      <c r="AD162" s="72">
        <v>100</v>
      </c>
      <c r="AE162" s="64"/>
      <c r="AF162" s="139">
        <v>12.8309316261</v>
      </c>
      <c r="AG162" s="134">
        <v>20.8183808</v>
      </c>
      <c r="AH162" s="134">
        <v>37.386633829999994</v>
      </c>
      <c r="AI162" s="134">
        <v>342.68429999999995</v>
      </c>
      <c r="AJ162" s="134">
        <v>460.37354999999997</v>
      </c>
      <c r="AK162" s="134">
        <v>28.328649999999996</v>
      </c>
      <c r="AL162" s="134">
        <v>322.27264999999994</v>
      </c>
      <c r="AM162" s="134">
        <v>158.63056404999998</v>
      </c>
      <c r="AN162" s="134">
        <v>32.043549999999996</v>
      </c>
      <c r="AO162" s="135">
        <v>10.5357</v>
      </c>
      <c r="AP162" s="134">
        <v>21.355599999999995</v>
      </c>
      <c r="AQ162" s="134">
        <v>25.750549999999997</v>
      </c>
      <c r="AR162" s="134">
        <v>117.131</v>
      </c>
      <c r="AS162" s="134">
        <v>5.6027999999999993</v>
      </c>
      <c r="AT162" s="134">
        <v>19.398070999999998</v>
      </c>
      <c r="AU162" s="134">
        <v>42.5488</v>
      </c>
      <c r="AV162" s="134">
        <v>3.2479999999999998</v>
      </c>
      <c r="AW162" s="134">
        <v>21.771749999999997</v>
      </c>
      <c r="AX162" s="134">
        <v>1.6442999999999999</v>
      </c>
      <c r="AY162" s="134">
        <f t="shared" si="115"/>
        <v>1684.3557813061002</v>
      </c>
      <c r="AZ162" s="136">
        <f t="shared" si="116"/>
        <v>0.16843557813061003</v>
      </c>
      <c r="BA162" s="136">
        <f t="shared" si="117"/>
        <v>99.220966078130616</v>
      </c>
      <c r="BB162" s="136">
        <f t="shared" si="118"/>
        <v>99.264841929079338</v>
      </c>
      <c r="BC162" s="136">
        <f t="shared" si="119"/>
        <v>99.960695799766668</v>
      </c>
      <c r="BD162" s="140">
        <f t="shared" si="120"/>
        <v>101.27208260026667</v>
      </c>
      <c r="BE162" s="124">
        <f t="shared" si="121"/>
        <v>16.327693779354984</v>
      </c>
      <c r="BF162" s="121">
        <f t="shared" si="122"/>
        <v>30.427603417124395</v>
      </c>
      <c r="BG162" s="121">
        <f t="shared" si="123"/>
        <v>57.345687391704772</v>
      </c>
      <c r="BH162" s="121">
        <f t="shared" si="124"/>
        <v>504.1311061717247</v>
      </c>
      <c r="BI162" s="121">
        <f t="shared" si="125"/>
        <v>514.00669984709475</v>
      </c>
      <c r="BJ162" s="121">
        <f t="shared" si="126"/>
        <v>30.980214291564288</v>
      </c>
      <c r="BK162" s="121">
        <f t="shared" si="127"/>
        <v>381.12179859621085</v>
      </c>
      <c r="BL162" s="121">
        <f t="shared" si="128"/>
        <v>214.27820765447268</v>
      </c>
      <c r="BM162" s="121">
        <f t="shared" si="129"/>
        <v>40.693740652944143</v>
      </c>
      <c r="BN162" s="121">
        <f t="shared" si="130"/>
        <v>15.071768714614771</v>
      </c>
      <c r="BO162" s="121">
        <f t="shared" si="131"/>
        <v>28.706925301204816</v>
      </c>
      <c r="BP162" s="121">
        <f t="shared" si="132"/>
        <v>32.234180755673052</v>
      </c>
      <c r="BQ162" s="121">
        <f t="shared" si="133"/>
        <v>145.8000530824537</v>
      </c>
      <c r="BR162" s="121">
        <f t="shared" si="134"/>
        <v>6.0354695303827404</v>
      </c>
      <c r="BS162" s="121">
        <f t="shared" si="135"/>
        <v>22.749548244258872</v>
      </c>
      <c r="BT162" s="121">
        <f t="shared" si="136"/>
        <v>52.303238508784453</v>
      </c>
      <c r="BU162" s="121">
        <f t="shared" si="137"/>
        <v>3.695926632706712</v>
      </c>
      <c r="BV162" s="121">
        <f t="shared" si="138"/>
        <v>25.394337354409316</v>
      </c>
      <c r="BW162" s="121">
        <f t="shared" si="139"/>
        <v>1.8100908666974747</v>
      </c>
      <c r="BX162" s="122">
        <f t="shared" si="140"/>
        <v>2123.1142907933813</v>
      </c>
      <c r="BY162" s="125">
        <f t="shared" si="141"/>
        <v>0.21231142907933814</v>
      </c>
    </row>
    <row r="163" spans="1:77" x14ac:dyDescent="0.25">
      <c r="A163" s="182" t="s">
        <v>1083</v>
      </c>
      <c r="B163" s="183" t="s">
        <v>1084</v>
      </c>
      <c r="C163" s="107" t="s">
        <v>1000</v>
      </c>
      <c r="D163" s="249">
        <v>47.183230000000002</v>
      </c>
      <c r="E163" s="249">
        <v>-120.488259</v>
      </c>
      <c r="F163" s="251" t="s">
        <v>801</v>
      </c>
      <c r="G163" s="243" t="s">
        <v>782</v>
      </c>
      <c r="H163" s="71">
        <v>53.835599999999992</v>
      </c>
      <c r="I163" s="65">
        <v>14.096928999999999</v>
      </c>
      <c r="J163" s="65">
        <v>11.550903</v>
      </c>
      <c r="K163" s="65">
        <v>8.8377064999999995</v>
      </c>
      <c r="L163" s="65">
        <v>4.8974764999999998</v>
      </c>
      <c r="M163" s="65">
        <v>2.8336769999999998</v>
      </c>
      <c r="N163" s="65">
        <v>1.166032</v>
      </c>
      <c r="O163" s="66">
        <v>1.8124855</v>
      </c>
      <c r="P163" s="66">
        <v>0.20411649999999998</v>
      </c>
      <c r="Q163" s="66">
        <v>0.31363499999999994</v>
      </c>
      <c r="R163" s="65">
        <v>0.35031382279955259</v>
      </c>
      <c r="S163" s="72">
        <v>99.548560999999992</v>
      </c>
      <c r="T163" s="71">
        <v>54.079737024023878</v>
      </c>
      <c r="U163" s="65">
        <v>14.16085662955992</v>
      </c>
      <c r="V163" s="65">
        <v>11.603284752654536</v>
      </c>
      <c r="W163" s="65">
        <v>8.8777842805783997</v>
      </c>
      <c r="X163" s="65">
        <v>4.9196858807431676</v>
      </c>
      <c r="Y163" s="65">
        <v>2.8465273345337461</v>
      </c>
      <c r="Z163" s="65">
        <v>1.1713197943664901</v>
      </c>
      <c r="AA163" s="65">
        <v>1.8207048718665055</v>
      </c>
      <c r="AB163" s="65">
        <v>0.20504214018723987</v>
      </c>
      <c r="AC163" s="65">
        <v>0.31505729148611195</v>
      </c>
      <c r="AD163" s="72">
        <v>100</v>
      </c>
      <c r="AE163" s="64"/>
      <c r="AF163" s="139">
        <v>16.927406359400003</v>
      </c>
      <c r="AG163" s="134">
        <v>42.343526400000002</v>
      </c>
      <c r="AH163" s="134">
        <v>36.88617387</v>
      </c>
      <c r="AI163" s="134">
        <v>317.79649999999998</v>
      </c>
      <c r="AJ163" s="134">
        <v>526.54139999999995</v>
      </c>
      <c r="AK163" s="134">
        <v>28.430149999999998</v>
      </c>
      <c r="AL163" s="134">
        <v>312.94479999999999</v>
      </c>
      <c r="AM163" s="134">
        <v>160.11466659999996</v>
      </c>
      <c r="AN163" s="134">
        <v>32.936749999999996</v>
      </c>
      <c r="AO163" s="135">
        <v>11.236049999999999</v>
      </c>
      <c r="AP163" s="134">
        <v>21.051099999999998</v>
      </c>
      <c r="AQ163" s="134">
        <v>32.622099999999996</v>
      </c>
      <c r="AR163" s="134">
        <v>116.09569999999998</v>
      </c>
      <c r="AS163" s="134">
        <v>5.5824999999999996</v>
      </c>
      <c r="AT163" s="134">
        <v>17.676160039999996</v>
      </c>
      <c r="AU163" s="134">
        <v>38.813600000000001</v>
      </c>
      <c r="AV163" s="134">
        <v>3.1769499999999997</v>
      </c>
      <c r="AW163" s="134">
        <v>23.294249999999998</v>
      </c>
      <c r="AX163" s="134">
        <v>0.43644999999999995</v>
      </c>
      <c r="AY163" s="134">
        <f t="shared" si="115"/>
        <v>1744.9062332693998</v>
      </c>
      <c r="AZ163" s="136">
        <f t="shared" si="116"/>
        <v>0.17449062332693999</v>
      </c>
      <c r="BA163" s="136">
        <f t="shared" si="117"/>
        <v>99.723051623326938</v>
      </c>
      <c r="BB163" s="136">
        <f t="shared" si="118"/>
        <v>99.767575043141008</v>
      </c>
      <c r="BC163" s="136">
        <f t="shared" si="119"/>
        <v>100.11788886594056</v>
      </c>
      <c r="BD163" s="140">
        <f t="shared" si="120"/>
        <v>101.40003909894055</v>
      </c>
      <c r="BE163" s="124">
        <f t="shared" si="121"/>
        <v>21.540564283951188</v>
      </c>
      <c r="BF163" s="121">
        <f t="shared" si="122"/>
        <v>61.888195866882072</v>
      </c>
      <c r="BG163" s="121">
        <f t="shared" si="123"/>
        <v>56.578054217005963</v>
      </c>
      <c r="BH163" s="121">
        <f t="shared" si="124"/>
        <v>467.51806570217116</v>
      </c>
      <c r="BI163" s="121">
        <f t="shared" si="125"/>
        <v>587.8830513761468</v>
      </c>
      <c r="BJ163" s="121">
        <f t="shared" si="126"/>
        <v>31.091214701064697</v>
      </c>
      <c r="BK163" s="121">
        <f t="shared" si="127"/>
        <v>370.09062058890663</v>
      </c>
      <c r="BL163" s="121">
        <f t="shared" si="128"/>
        <v>216.28293376948034</v>
      </c>
      <c r="BM163" s="121">
        <f t="shared" si="129"/>
        <v>41.828060949890329</v>
      </c>
      <c r="BN163" s="121">
        <f t="shared" si="130"/>
        <v>16.07364929390997</v>
      </c>
      <c r="BO163" s="121">
        <f t="shared" si="131"/>
        <v>28.297606024096385</v>
      </c>
      <c r="BP163" s="121">
        <f t="shared" si="132"/>
        <v>40.835891584049342</v>
      </c>
      <c r="BQ163" s="121">
        <f t="shared" si="133"/>
        <v>144.51135243995714</v>
      </c>
      <c r="BR163" s="121">
        <f t="shared" si="134"/>
        <v>6.0136018871567156</v>
      </c>
      <c r="BS163" s="121">
        <f t="shared" si="135"/>
        <v>20.730136290521916</v>
      </c>
      <c r="BT163" s="121">
        <f t="shared" si="136"/>
        <v>47.711732838165972</v>
      </c>
      <c r="BU163" s="121">
        <f t="shared" si="137"/>
        <v>3.6150782376162525</v>
      </c>
      <c r="BV163" s="121">
        <f t="shared" si="138"/>
        <v>27.17016514143095</v>
      </c>
      <c r="BW163" s="121">
        <f t="shared" si="139"/>
        <v>0.48045621770365071</v>
      </c>
      <c r="BX163" s="122">
        <f t="shared" si="140"/>
        <v>2190.1404314101073</v>
      </c>
      <c r="BY163" s="125">
        <f t="shared" si="141"/>
        <v>0.21901404314101072</v>
      </c>
    </row>
    <row r="164" spans="1:77" x14ac:dyDescent="0.25">
      <c r="A164" s="182" t="s">
        <v>1086</v>
      </c>
      <c r="B164" s="183" t="s">
        <v>1085</v>
      </c>
      <c r="C164" s="107" t="s">
        <v>1000</v>
      </c>
      <c r="D164" s="249">
        <v>47.183152</v>
      </c>
      <c r="E164" s="249">
        <v>-120.490757</v>
      </c>
      <c r="F164" s="251" t="s">
        <v>801</v>
      </c>
      <c r="G164" s="243" t="s">
        <v>776</v>
      </c>
      <c r="H164" s="71">
        <v>54.028939999999999</v>
      </c>
      <c r="I164" s="65">
        <v>14.177773999999999</v>
      </c>
      <c r="J164" s="65">
        <v>11.058591</v>
      </c>
      <c r="K164" s="65">
        <v>8.8629519999999999</v>
      </c>
      <c r="L164" s="65">
        <v>4.6795320000000009</v>
      </c>
      <c r="M164" s="65">
        <v>2.8757730000000001</v>
      </c>
      <c r="N164" s="65">
        <v>1.211192</v>
      </c>
      <c r="O164" s="66">
        <v>1.8565820000000002</v>
      </c>
      <c r="P164" s="66">
        <v>0.20119199999999998</v>
      </c>
      <c r="Q164" s="66">
        <v>0.32027099999999997</v>
      </c>
      <c r="R164" s="65">
        <v>0.25289017341045672</v>
      </c>
      <c r="S164" s="72">
        <v>99.272799000000006</v>
      </c>
      <c r="T164" s="71">
        <v>54.424717086903129</v>
      </c>
      <c r="U164" s="65">
        <v>14.281630157320333</v>
      </c>
      <c r="V164" s="65">
        <v>11.139598270015535</v>
      </c>
      <c r="W164" s="65">
        <v>8.927875600646658</v>
      </c>
      <c r="X164" s="65">
        <v>4.7138108798564256</v>
      </c>
      <c r="Y164" s="65">
        <v>2.8968388410202879</v>
      </c>
      <c r="Z164" s="65">
        <v>1.2200643199352121</v>
      </c>
      <c r="AA164" s="65">
        <v>1.8701819820754726</v>
      </c>
      <c r="AB164" s="65">
        <v>0.20266578763433471</v>
      </c>
      <c r="AC164" s="65">
        <v>0.32261707459260813</v>
      </c>
      <c r="AD164" s="72">
        <v>100</v>
      </c>
      <c r="AE164" s="64"/>
      <c r="AF164" s="139">
        <v>16.799822182800003</v>
      </c>
      <c r="AG164" s="134">
        <v>42.155622399999999</v>
      </c>
      <c r="AH164" s="134">
        <v>37.270371580000003</v>
      </c>
      <c r="AI164" s="134">
        <v>320.30130000000003</v>
      </c>
      <c r="AJ164" s="134">
        <v>534.12840000000006</v>
      </c>
      <c r="AK164" s="134">
        <v>28.3002</v>
      </c>
      <c r="AL164" s="134">
        <v>316.48350000000005</v>
      </c>
      <c r="AM164" s="134">
        <v>163.48398330000001</v>
      </c>
      <c r="AN164" s="134">
        <v>34.127899999999997</v>
      </c>
      <c r="AO164" s="135">
        <v>10.988800000000001</v>
      </c>
      <c r="AP164" s="134">
        <v>21.311</v>
      </c>
      <c r="AQ164" s="134">
        <v>32.956300000000006</v>
      </c>
      <c r="AR164" s="134">
        <v>118.3922</v>
      </c>
      <c r="AS164" s="134">
        <v>5.9387999999999996</v>
      </c>
      <c r="AT164" s="134">
        <v>21.766889759999998</v>
      </c>
      <c r="AU164" s="134">
        <v>42.965400000000002</v>
      </c>
      <c r="AV164" s="134">
        <v>4.3834</v>
      </c>
      <c r="AW164" s="134">
        <v>22.947199999999999</v>
      </c>
      <c r="AX164" s="134">
        <v>1.5150000000000001</v>
      </c>
      <c r="AY164" s="134">
        <f t="shared" si="115"/>
        <v>1776.2160892228003</v>
      </c>
      <c r="AZ164" s="136">
        <f t="shared" si="116"/>
        <v>0.17762160892228002</v>
      </c>
      <c r="BA164" s="136">
        <f t="shared" si="117"/>
        <v>99.450420608922286</v>
      </c>
      <c r="BB164" s="136">
        <f t="shared" si="118"/>
        <v>99.495625811327173</v>
      </c>
      <c r="BC164" s="136">
        <f t="shared" si="119"/>
        <v>99.748515984737637</v>
      </c>
      <c r="BD164" s="140">
        <f t="shared" si="120"/>
        <v>100.97601958573763</v>
      </c>
      <c r="BE164" s="124">
        <f t="shared" si="121"/>
        <v>21.37821010521186</v>
      </c>
      <c r="BF164" s="121">
        <f t="shared" si="122"/>
        <v>61.613560272144014</v>
      </c>
      <c r="BG164" s="121">
        <f t="shared" si="123"/>
        <v>57.16735792042175</v>
      </c>
      <c r="BH164" s="121">
        <f t="shared" si="124"/>
        <v>471.20293715598143</v>
      </c>
      <c r="BI164" s="121">
        <f t="shared" si="125"/>
        <v>596.35393079947585</v>
      </c>
      <c r="BJ164" s="121">
        <f t="shared" si="126"/>
        <v>30.949101368901367</v>
      </c>
      <c r="BK164" s="121">
        <f t="shared" si="127"/>
        <v>374.27551095640274</v>
      </c>
      <c r="BL164" s="121">
        <f t="shared" si="128"/>
        <v>220.83420765430827</v>
      </c>
      <c r="BM164" s="121">
        <f t="shared" si="129"/>
        <v>43.340763168550694</v>
      </c>
      <c r="BN164" s="121">
        <f t="shared" si="130"/>
        <v>15.719947611564377</v>
      </c>
      <c r="BO164" s="121">
        <f t="shared" si="131"/>
        <v>28.646972461273666</v>
      </c>
      <c r="BP164" s="121">
        <f t="shared" si="132"/>
        <v>41.254238501243201</v>
      </c>
      <c r="BQ164" s="121">
        <f t="shared" si="133"/>
        <v>147.36994514303197</v>
      </c>
      <c r="BR164" s="121">
        <f t="shared" si="134"/>
        <v>6.3974167286065926</v>
      </c>
      <c r="BS164" s="121">
        <f t="shared" si="135"/>
        <v>25.527636676996615</v>
      </c>
      <c r="BT164" s="121">
        <f t="shared" si="136"/>
        <v>52.815345293529496</v>
      </c>
      <c r="BU164" s="121">
        <f t="shared" si="137"/>
        <v>4.987907882329619</v>
      </c>
      <c r="BV164" s="121">
        <f t="shared" si="138"/>
        <v>26.765369717138103</v>
      </c>
      <c r="BW164" s="121">
        <f t="shared" si="139"/>
        <v>1.6677538545561483</v>
      </c>
      <c r="BX164" s="122">
        <f t="shared" si="140"/>
        <v>2228.2681132716675</v>
      </c>
      <c r="BY164" s="125">
        <f t="shared" si="141"/>
        <v>0.22282681132716675</v>
      </c>
    </row>
    <row r="165" spans="1:77" x14ac:dyDescent="0.25">
      <c r="A165" s="182" t="s">
        <v>1088</v>
      </c>
      <c r="B165" s="183" t="s">
        <v>1087</v>
      </c>
      <c r="C165" s="107" t="s">
        <v>1000</v>
      </c>
      <c r="D165" s="249">
        <v>47.183722000000003</v>
      </c>
      <c r="E165" s="249">
        <v>-120.491131</v>
      </c>
      <c r="F165" s="251" t="s">
        <v>795</v>
      </c>
      <c r="G165" s="243" t="s">
        <v>778</v>
      </c>
      <c r="H165" s="71">
        <v>53.335852499999994</v>
      </c>
      <c r="I165" s="65">
        <v>14.103164999999999</v>
      </c>
      <c r="J165" s="65">
        <v>11.083541999999998</v>
      </c>
      <c r="K165" s="65">
        <v>9.0299249999999986</v>
      </c>
      <c r="L165" s="65">
        <v>5.1681119999999998</v>
      </c>
      <c r="M165" s="65">
        <v>2.7971159999999995</v>
      </c>
      <c r="N165" s="65">
        <v>1.0760534999999998</v>
      </c>
      <c r="O165" s="66">
        <v>1.7588504999999999</v>
      </c>
      <c r="P165" s="66">
        <v>0.19496999999999998</v>
      </c>
      <c r="Q165" s="66">
        <v>0.27758099999999997</v>
      </c>
      <c r="R165" s="65">
        <v>0.74777106701158247</v>
      </c>
      <c r="S165" s="72">
        <v>98.825167499999978</v>
      </c>
      <c r="T165" s="71">
        <v>53.969908525578781</v>
      </c>
      <c r="U165" s="65">
        <v>14.27082326979107</v>
      </c>
      <c r="V165" s="65">
        <v>11.215303024910128</v>
      </c>
      <c r="W165" s="65">
        <v>9.137272648690427</v>
      </c>
      <c r="X165" s="65">
        <v>5.2295504583890544</v>
      </c>
      <c r="Y165" s="65">
        <v>2.8303680841218917</v>
      </c>
      <c r="Z165" s="65">
        <v>1.0888456121260812</v>
      </c>
      <c r="AA165" s="65">
        <v>1.7797596953225505</v>
      </c>
      <c r="AB165" s="65">
        <v>0.19728780120711661</v>
      </c>
      <c r="AC165" s="65">
        <v>0.28088087986291554</v>
      </c>
      <c r="AD165" s="72">
        <v>100</v>
      </c>
      <c r="AE165" s="64"/>
      <c r="AF165" s="139">
        <v>18.080251001000004</v>
      </c>
      <c r="AG165" s="134">
        <v>49.778534399999991</v>
      </c>
      <c r="AH165" s="134">
        <v>37.333629449999989</v>
      </c>
      <c r="AI165" s="134">
        <v>319.87139999999994</v>
      </c>
      <c r="AJ165" s="134">
        <v>470.67164999999994</v>
      </c>
      <c r="AK165" s="134">
        <v>25.808399999999995</v>
      </c>
      <c r="AL165" s="134">
        <v>311.23844999999994</v>
      </c>
      <c r="AM165" s="134">
        <v>151.16893425000001</v>
      </c>
      <c r="AN165" s="134">
        <v>32.431350000000002</v>
      </c>
      <c r="AO165" s="135">
        <v>10.150499999999999</v>
      </c>
      <c r="AP165" s="134">
        <v>20.723099999999999</v>
      </c>
      <c r="AQ165" s="134">
        <v>34.642349999999993</v>
      </c>
      <c r="AR165" s="134">
        <v>111.12284999999999</v>
      </c>
      <c r="AS165" s="134">
        <v>4.5928499999999994</v>
      </c>
      <c r="AT165" s="134">
        <v>19.848942959999995</v>
      </c>
      <c r="AU165" s="134">
        <v>37.446299999999994</v>
      </c>
      <c r="AV165" s="134">
        <v>3.5677499999999993</v>
      </c>
      <c r="AW165" s="134">
        <v>22.120049999999999</v>
      </c>
      <c r="AX165" s="134">
        <v>0.73364999999999991</v>
      </c>
      <c r="AY165" s="134">
        <f t="shared" si="115"/>
        <v>1681.3309420609994</v>
      </c>
      <c r="AZ165" s="136">
        <f t="shared" si="116"/>
        <v>0.16813309420609995</v>
      </c>
      <c r="BA165" s="136">
        <f t="shared" si="117"/>
        <v>98.993300594206076</v>
      </c>
      <c r="BB165" s="136">
        <f t="shared" si="118"/>
        <v>99.037144740425319</v>
      </c>
      <c r="BC165" s="136">
        <f t="shared" si="119"/>
        <v>99.784915807436903</v>
      </c>
      <c r="BD165" s="140">
        <f t="shared" si="120"/>
        <v>101.01518896943691</v>
      </c>
      <c r="BE165" s="124">
        <f t="shared" si="121"/>
        <v>23.007589035678937</v>
      </c>
      <c r="BF165" s="121">
        <f t="shared" si="122"/>
        <v>72.755010005815819</v>
      </c>
      <c r="BG165" s="121">
        <f t="shared" si="123"/>
        <v>57.264386341182473</v>
      </c>
      <c r="BH165" s="121">
        <f t="shared" si="124"/>
        <v>470.57050093832197</v>
      </c>
      <c r="BI165" s="121">
        <f t="shared" si="125"/>
        <v>525.50452024901699</v>
      </c>
      <c r="BJ165" s="121">
        <f t="shared" si="126"/>
        <v>28.224068655668649</v>
      </c>
      <c r="BK165" s="121">
        <f t="shared" si="127"/>
        <v>368.07267962793878</v>
      </c>
      <c r="BL165" s="121">
        <f t="shared" si="128"/>
        <v>204.19903615747646</v>
      </c>
      <c r="BM165" s="121">
        <f t="shared" si="129"/>
        <v>41.186227678420785</v>
      </c>
      <c r="BN165" s="121">
        <f t="shared" si="130"/>
        <v>14.520723666932165</v>
      </c>
      <c r="BO165" s="121">
        <f t="shared" si="131"/>
        <v>27.856697246127368</v>
      </c>
      <c r="BP165" s="121">
        <f t="shared" si="132"/>
        <v>43.364812468133309</v>
      </c>
      <c r="BQ165" s="121">
        <f t="shared" si="133"/>
        <v>138.32134472234966</v>
      </c>
      <c r="BR165" s="121">
        <f t="shared" si="134"/>
        <v>4.947527349292919</v>
      </c>
      <c r="BS165" s="121">
        <f t="shared" si="135"/>
        <v>23.278319038324089</v>
      </c>
      <c r="BT165" s="121">
        <f t="shared" si="136"/>
        <v>46.030975260677039</v>
      </c>
      <c r="BU165" s="121">
        <f t="shared" si="137"/>
        <v>4.0597728583249291</v>
      </c>
      <c r="BV165" s="121">
        <f t="shared" si="138"/>
        <v>25.800590765391014</v>
      </c>
      <c r="BW165" s="121">
        <f t="shared" si="139"/>
        <v>0.80762218837961586</v>
      </c>
      <c r="BX165" s="122">
        <f t="shared" si="140"/>
        <v>2119.7724042534533</v>
      </c>
      <c r="BY165" s="125">
        <f t="shared" si="141"/>
        <v>0.21197724042534533</v>
      </c>
    </row>
    <row r="166" spans="1:77" x14ac:dyDescent="0.25">
      <c r="A166" s="182" t="s">
        <v>813</v>
      </c>
      <c r="B166" s="183" t="s">
        <v>1090</v>
      </c>
      <c r="C166" s="107" t="s">
        <v>1089</v>
      </c>
      <c r="D166" s="249">
        <v>47.075750999999997</v>
      </c>
      <c r="E166" s="249">
        <v>-120.397458</v>
      </c>
      <c r="F166" s="251" t="s">
        <v>801</v>
      </c>
      <c r="G166" s="243" t="s">
        <v>776</v>
      </c>
      <c r="H166" s="71">
        <v>53.656653999999996</v>
      </c>
      <c r="I166" s="65">
        <v>13.929919999999999</v>
      </c>
      <c r="J166" s="65">
        <v>11.643077999999999</v>
      </c>
      <c r="K166" s="65">
        <v>8.7153909999999986</v>
      </c>
      <c r="L166" s="65">
        <v>4.1810970000000003</v>
      </c>
      <c r="M166" s="65">
        <v>2.7874989999999999</v>
      </c>
      <c r="N166" s="65">
        <v>1.2472490000000001</v>
      </c>
      <c r="O166" s="66">
        <v>1.832443</v>
      </c>
      <c r="P166" s="66">
        <v>0.20250500000000002</v>
      </c>
      <c r="Q166" s="66">
        <v>0.33269400000000005</v>
      </c>
      <c r="R166" s="65">
        <v>1.140142517814603</v>
      </c>
      <c r="S166" s="72">
        <v>98.528529999999989</v>
      </c>
      <c r="T166" s="71">
        <v>54.457986940432377</v>
      </c>
      <c r="U166" s="65">
        <v>14.137955777884843</v>
      </c>
      <c r="V166" s="65">
        <v>11.81696103656474</v>
      </c>
      <c r="W166" s="65">
        <v>8.8455506237634918</v>
      </c>
      <c r="X166" s="65">
        <v>4.2435394093467149</v>
      </c>
      <c r="Y166" s="65">
        <v>2.8291287812778698</v>
      </c>
      <c r="Z166" s="65">
        <v>1.2658759853618036</v>
      </c>
      <c r="AA166" s="65">
        <v>1.8598095394298484</v>
      </c>
      <c r="AB166" s="65">
        <v>0.2055293020204402</v>
      </c>
      <c r="AC166" s="65">
        <v>0.3376626039178704</v>
      </c>
      <c r="AD166" s="72">
        <v>100</v>
      </c>
      <c r="AE166" s="64"/>
      <c r="AF166" s="139">
        <v>16.250456070400002</v>
      </c>
      <c r="AG166" s="134">
        <v>40.666316800000004</v>
      </c>
      <c r="AH166" s="134">
        <v>36.274382299999999</v>
      </c>
      <c r="AI166" s="134">
        <v>309.67610000000002</v>
      </c>
      <c r="AJ166" s="134">
        <v>492.35480000000001</v>
      </c>
      <c r="AK166" s="134">
        <v>30.380799999999997</v>
      </c>
      <c r="AL166" s="134">
        <v>317.29149999999998</v>
      </c>
      <c r="AM166" s="134">
        <v>160.62466320000001</v>
      </c>
      <c r="AN166" s="134">
        <v>34.441000000000003</v>
      </c>
      <c r="AO166" s="135">
        <v>10.8979</v>
      </c>
      <c r="AP166" s="134">
        <v>20.381799999999998</v>
      </c>
      <c r="AQ166" s="134">
        <v>31.572600000000001</v>
      </c>
      <c r="AR166" s="134">
        <v>117.17010000000001</v>
      </c>
      <c r="AS166" s="134">
        <v>5.3328000000000007</v>
      </c>
      <c r="AT166" s="134">
        <v>18.44579968</v>
      </c>
      <c r="AU166" s="134">
        <v>41.601900000000001</v>
      </c>
      <c r="AV166" s="134">
        <v>2.8987000000000003</v>
      </c>
      <c r="AW166" s="134">
        <v>24.240000000000002</v>
      </c>
      <c r="AX166" s="134">
        <v>1.3231000000000002</v>
      </c>
      <c r="AY166" s="134">
        <f t="shared" si="115"/>
        <v>1711.8247180504</v>
      </c>
      <c r="AZ166" s="136">
        <f t="shared" si="116"/>
        <v>0.17118247180503998</v>
      </c>
      <c r="BA166" s="136">
        <f t="shared" si="117"/>
        <v>98.699712471805029</v>
      </c>
      <c r="BB166" s="136">
        <f t="shared" si="118"/>
        <v>98.743541057926208</v>
      </c>
      <c r="BC166" s="136">
        <f t="shared" si="119"/>
        <v>99.883683575740818</v>
      </c>
      <c r="BD166" s="140">
        <f t="shared" si="120"/>
        <v>101.17606523374081</v>
      </c>
      <c r="BE166" s="124">
        <f t="shared" si="121"/>
        <v>20.679127457325571</v>
      </c>
      <c r="BF166" s="121">
        <f t="shared" si="122"/>
        <v>59.436829977936775</v>
      </c>
      <c r="BG166" s="121">
        <f t="shared" si="123"/>
        <v>55.639654459444792</v>
      </c>
      <c r="BH166" s="121">
        <f t="shared" si="124"/>
        <v>455.57195018256067</v>
      </c>
      <c r="BI166" s="121">
        <f t="shared" si="125"/>
        <v>549.71373985728849</v>
      </c>
      <c r="BJ166" s="121">
        <f t="shared" si="126"/>
        <v>33.224445723645722</v>
      </c>
      <c r="BK166" s="121">
        <f t="shared" si="127"/>
        <v>375.2310571787263</v>
      </c>
      <c r="BL166" s="121">
        <f t="shared" si="128"/>
        <v>216.97183731094063</v>
      </c>
      <c r="BM166" s="121">
        <f t="shared" si="129"/>
        <v>43.73838484899612</v>
      </c>
      <c r="BN166" s="121">
        <f t="shared" si="130"/>
        <v>15.589911280218715</v>
      </c>
      <c r="BO166" s="121">
        <f t="shared" si="131"/>
        <v>27.397910154905336</v>
      </c>
      <c r="BP166" s="121">
        <f t="shared" si="132"/>
        <v>39.52214206401662</v>
      </c>
      <c r="BQ166" s="121">
        <f t="shared" si="133"/>
        <v>145.84872322166132</v>
      </c>
      <c r="BR166" s="121">
        <f t="shared" si="134"/>
        <v>5.7446191032385743</v>
      </c>
      <c r="BS166" s="121">
        <f t="shared" si="135"/>
        <v>21.632749448339212</v>
      </c>
      <c r="BT166" s="121">
        <f t="shared" si="136"/>
        <v>51.139258877303241</v>
      </c>
      <c r="BU166" s="121">
        <f t="shared" si="137"/>
        <v>3.2984552125082964</v>
      </c>
      <c r="BV166" s="121">
        <f t="shared" si="138"/>
        <v>28.273277870216312</v>
      </c>
      <c r="BW166" s="121">
        <f t="shared" si="139"/>
        <v>1.4565050329790363</v>
      </c>
      <c r="BX166" s="122">
        <f t="shared" si="140"/>
        <v>2150.1105792622511</v>
      </c>
      <c r="BY166" s="125">
        <f t="shared" si="141"/>
        <v>0.2150110579262251</v>
      </c>
    </row>
    <row r="167" spans="1:77" x14ac:dyDescent="0.25">
      <c r="A167" s="182" t="s">
        <v>821</v>
      </c>
      <c r="B167" s="183" t="s">
        <v>1092</v>
      </c>
      <c r="C167" s="107" t="s">
        <v>1091</v>
      </c>
      <c r="D167" s="249">
        <v>47.071492999999997</v>
      </c>
      <c r="E167" s="249">
        <v>-120.396602</v>
      </c>
      <c r="F167" s="253" t="s">
        <v>625</v>
      </c>
      <c r="G167" s="243" t="s">
        <v>776</v>
      </c>
      <c r="H167" s="71">
        <v>53.815325000000001</v>
      </c>
      <c r="I167" s="65">
        <v>14.044656</v>
      </c>
      <c r="J167" s="65">
        <v>11.620151</v>
      </c>
      <c r="K167" s="65">
        <v>8.5596490000000003</v>
      </c>
      <c r="L167" s="65">
        <v>3.8163860000000001</v>
      </c>
      <c r="M167" s="65">
        <v>2.797498</v>
      </c>
      <c r="N167" s="65">
        <v>1.080902</v>
      </c>
      <c r="O167" s="66">
        <v>1.9437450000000001</v>
      </c>
      <c r="P167" s="66">
        <v>0.191496</v>
      </c>
      <c r="Q167" s="66">
        <v>0.30229300000000003</v>
      </c>
      <c r="R167" s="65">
        <v>1.6177957532859721</v>
      </c>
      <c r="S167" s="72">
        <v>98.172101000000012</v>
      </c>
      <c r="T167" s="71">
        <v>54.817330434845225</v>
      </c>
      <c r="U167" s="65">
        <v>14.306158121236498</v>
      </c>
      <c r="V167" s="65">
        <v>11.836510456264961</v>
      </c>
      <c r="W167" s="65">
        <v>8.7190239516214483</v>
      </c>
      <c r="X167" s="65">
        <v>3.8874445602422218</v>
      </c>
      <c r="Y167" s="65">
        <v>2.8495855456938828</v>
      </c>
      <c r="Z167" s="65">
        <v>1.1010276738398417</v>
      </c>
      <c r="AA167" s="65">
        <v>1.9799362346335034</v>
      </c>
      <c r="AB167" s="65">
        <v>0.19506152771447763</v>
      </c>
      <c r="AC167" s="65">
        <v>0.30792149390792806</v>
      </c>
      <c r="AD167" s="72">
        <v>100</v>
      </c>
      <c r="AE167" s="64"/>
      <c r="AF167" s="139">
        <v>9.9385763208000011</v>
      </c>
      <c r="AG167" s="134">
        <v>20.798566399999999</v>
      </c>
      <c r="AH167" s="134">
        <v>38.492722060000006</v>
      </c>
      <c r="AI167" s="134">
        <v>337.50160000000005</v>
      </c>
      <c r="AJ167" s="134">
        <v>530.34090000000003</v>
      </c>
      <c r="AK167" s="134">
        <v>26.704400000000003</v>
      </c>
      <c r="AL167" s="134">
        <v>329.01760000000002</v>
      </c>
      <c r="AM167" s="134">
        <v>160.8027161</v>
      </c>
      <c r="AN167" s="134">
        <v>35.259099999999997</v>
      </c>
      <c r="AO167" s="135">
        <v>11.4938</v>
      </c>
      <c r="AP167" s="134">
        <v>21.472600000000003</v>
      </c>
      <c r="AQ167" s="134">
        <v>26.027699999999999</v>
      </c>
      <c r="AR167" s="134">
        <v>120.57379999999999</v>
      </c>
      <c r="AS167" s="134">
        <v>5.2419000000000002</v>
      </c>
      <c r="AT167" s="134">
        <v>20.106344719999999</v>
      </c>
      <c r="AU167" s="134">
        <v>43.015900000000002</v>
      </c>
      <c r="AV167" s="134">
        <v>3.3329999999999997</v>
      </c>
      <c r="AW167" s="134">
        <v>25.795400000000001</v>
      </c>
      <c r="AX167" s="134">
        <v>0.42419999999999997</v>
      </c>
      <c r="AY167" s="134">
        <f t="shared" si="115"/>
        <v>1766.3408256008001</v>
      </c>
      <c r="AZ167" s="136">
        <f t="shared" si="116"/>
        <v>0.17663408256008001</v>
      </c>
      <c r="BA167" s="136">
        <f t="shared" si="117"/>
        <v>98.348735082560097</v>
      </c>
      <c r="BB167" s="136">
        <f t="shared" si="118"/>
        <v>98.393644656270695</v>
      </c>
      <c r="BC167" s="136">
        <f t="shared" si="119"/>
        <v>100.01144040955667</v>
      </c>
      <c r="BD167" s="140">
        <f t="shared" si="120"/>
        <v>101.30127717055667</v>
      </c>
      <c r="BE167" s="124">
        <f t="shared" si="121"/>
        <v>12.647096524049875</v>
      </c>
      <c r="BF167" s="121">
        <f t="shared" si="122"/>
        <v>30.398643205908147</v>
      </c>
      <c r="BG167" s="121">
        <f t="shared" si="123"/>
        <v>59.042266713438927</v>
      </c>
      <c r="BH167" s="121">
        <f t="shared" si="124"/>
        <v>496.50671169565402</v>
      </c>
      <c r="BI167" s="121">
        <f t="shared" si="125"/>
        <v>592.12519008300569</v>
      </c>
      <c r="BJ167" s="121">
        <f t="shared" si="126"/>
        <v>29.203934339534342</v>
      </c>
      <c r="BK167" s="121">
        <f t="shared" si="127"/>
        <v>389.0984217301986</v>
      </c>
      <c r="BL167" s="121">
        <f t="shared" si="128"/>
        <v>217.21235121510634</v>
      </c>
      <c r="BM167" s="121">
        <f t="shared" si="129"/>
        <v>44.77733182048253</v>
      </c>
      <c r="BN167" s="121">
        <f t="shared" si="130"/>
        <v>16.442371674595826</v>
      </c>
      <c r="BO167" s="121">
        <f t="shared" si="131"/>
        <v>28.864200688468166</v>
      </c>
      <c r="BP167" s="121">
        <f t="shared" si="132"/>
        <v>32.581113275422524</v>
      </c>
      <c r="BQ167" s="121">
        <f t="shared" si="133"/>
        <v>150.08551485390851</v>
      </c>
      <c r="BR167" s="121">
        <f t="shared" si="134"/>
        <v>5.6466994594333704</v>
      </c>
      <c r="BS167" s="121">
        <f t="shared" si="135"/>
        <v>23.580193062667913</v>
      </c>
      <c r="BT167" s="121">
        <f t="shared" si="136"/>
        <v>52.877422568204544</v>
      </c>
      <c r="BU167" s="121">
        <f t="shared" si="137"/>
        <v>3.7926488506192952</v>
      </c>
      <c r="BV167" s="121">
        <f t="shared" si="138"/>
        <v>30.087479866888522</v>
      </c>
      <c r="BW167" s="121">
        <f t="shared" si="139"/>
        <v>0.46697107927572146</v>
      </c>
      <c r="BX167" s="122">
        <f t="shared" si="140"/>
        <v>2215.4365627068628</v>
      </c>
      <c r="BY167" s="125">
        <f t="shared" si="141"/>
        <v>0.22154365627068628</v>
      </c>
    </row>
    <row r="168" spans="1:77" x14ac:dyDescent="0.25">
      <c r="A168" s="182" t="s">
        <v>814</v>
      </c>
      <c r="B168" s="183" t="s">
        <v>1093</v>
      </c>
      <c r="C168" s="107" t="s">
        <v>1089</v>
      </c>
      <c r="D168" s="249">
        <v>47.077176999999999</v>
      </c>
      <c r="E168" s="249">
        <v>-120.398476</v>
      </c>
      <c r="F168" s="251" t="s">
        <v>801</v>
      </c>
      <c r="G168" s="243" t="s">
        <v>776</v>
      </c>
      <c r="H168" s="71">
        <v>53.512430999999999</v>
      </c>
      <c r="I168" s="65">
        <v>14.100953999999998</v>
      </c>
      <c r="J168" s="65">
        <v>11.041231499999999</v>
      </c>
      <c r="K168" s="65">
        <v>9.094244999999999</v>
      </c>
      <c r="L168" s="65">
        <v>4.0602</v>
      </c>
      <c r="M168" s="65">
        <v>2.7994274999999997</v>
      </c>
      <c r="N168" s="65">
        <v>1.2022814999999998</v>
      </c>
      <c r="O168" s="66">
        <v>1.8126179999999998</v>
      </c>
      <c r="P168" s="66">
        <v>0.19094999999999998</v>
      </c>
      <c r="Q168" s="66">
        <v>0.32069549999999997</v>
      </c>
      <c r="R168" s="65">
        <v>1.4304082288654061</v>
      </c>
      <c r="S168" s="72">
        <v>98.135033999999976</v>
      </c>
      <c r="T168" s="71">
        <v>54.52938549957603</v>
      </c>
      <c r="U168" s="65">
        <v>14.368929652584622</v>
      </c>
      <c r="V168" s="65">
        <v>11.251059942568524</v>
      </c>
      <c r="W168" s="65">
        <v>9.2670727560964625</v>
      </c>
      <c r="X168" s="65">
        <v>4.137360364087713</v>
      </c>
      <c r="Y168" s="65">
        <v>2.8526280431104762</v>
      </c>
      <c r="Z168" s="65">
        <v>1.2251297533559729</v>
      </c>
      <c r="AA168" s="65">
        <v>1.847065136799158</v>
      </c>
      <c r="AB168" s="65">
        <v>0.1945788290041251</v>
      </c>
      <c r="AC168" s="65">
        <v>0.32679002281692804</v>
      </c>
      <c r="AD168" s="72">
        <v>100</v>
      </c>
      <c r="AE168" s="64"/>
      <c r="AF168" s="139">
        <v>13.983751677700003</v>
      </c>
      <c r="AG168" s="134">
        <v>42.265958399999995</v>
      </c>
      <c r="AH168" s="134">
        <v>36.286260659999996</v>
      </c>
      <c r="AI168" s="134">
        <v>314.65544999999992</v>
      </c>
      <c r="AJ168" s="134">
        <v>493.08314999999993</v>
      </c>
      <c r="AK168" s="134">
        <v>28.954049999999995</v>
      </c>
      <c r="AL168" s="134">
        <v>322.64519999999999</v>
      </c>
      <c r="AM168" s="134">
        <v>160.11088154999996</v>
      </c>
      <c r="AN168" s="134">
        <v>32.984099999999998</v>
      </c>
      <c r="AO168" s="135">
        <v>10.452</v>
      </c>
      <c r="AP168" s="134">
        <v>20.713049999999996</v>
      </c>
      <c r="AQ168" s="134">
        <v>32.994149999999998</v>
      </c>
      <c r="AR168" s="134">
        <v>115.23329999999999</v>
      </c>
      <c r="AS168" s="134">
        <v>6.5726999999999993</v>
      </c>
      <c r="AT168" s="134">
        <v>20.543550719999995</v>
      </c>
      <c r="AU168" s="134">
        <v>41.044199999999996</v>
      </c>
      <c r="AV168" s="134">
        <v>3.2260499999999994</v>
      </c>
      <c r="AW168" s="134">
        <v>22.461749999999999</v>
      </c>
      <c r="AX168" s="134">
        <v>1.8492</v>
      </c>
      <c r="AY168" s="134">
        <f t="shared" ref="AY168:AY172" si="142">SUM(AF168:AX168)</f>
        <v>1720.0587530076998</v>
      </c>
      <c r="AZ168" s="136">
        <f t="shared" ref="AZ168:AZ172" si="143">AY168/10000</f>
        <v>0.17200587530076997</v>
      </c>
      <c r="BA168" s="136">
        <f t="shared" ref="BA168:BA172" si="144">S168+AZ168</f>
        <v>98.307039875300745</v>
      </c>
      <c r="BB168" s="136">
        <f t="shared" si="118"/>
        <v>98.351145142975739</v>
      </c>
      <c r="BC168" s="136">
        <f t="shared" ref="BC168:BC172" si="145">BB168+R168</f>
        <v>99.781553371841142</v>
      </c>
      <c r="BD168" s="140">
        <f t="shared" ref="BD168:BD172" si="146">J168*0.111+BC168</f>
        <v>101.00713006834114</v>
      </c>
      <c r="BE168" s="124">
        <f t="shared" si="121"/>
        <v>17.794687239669003</v>
      </c>
      <c r="BF168" s="121">
        <f t="shared" si="122"/>
        <v>61.774824497392103</v>
      </c>
      <c r="BG168" s="121">
        <f t="shared" si="123"/>
        <v>55.657874145185509</v>
      </c>
      <c r="BH168" s="121">
        <f t="shared" si="124"/>
        <v>462.89719158847311</v>
      </c>
      <c r="BI168" s="121">
        <f t="shared" si="125"/>
        <v>550.52694204892964</v>
      </c>
      <c r="BJ168" s="121">
        <f t="shared" si="126"/>
        <v>31.664151790101783</v>
      </c>
      <c r="BK168" s="121">
        <f t="shared" si="127"/>
        <v>381.56237872631817</v>
      </c>
      <c r="BL168" s="121">
        <f t="shared" si="128"/>
        <v>216.2778209229445</v>
      </c>
      <c r="BM168" s="121">
        <f t="shared" si="129"/>
        <v>41.888193133119614</v>
      </c>
      <c r="BN168" s="121">
        <f t="shared" si="130"/>
        <v>14.952032290702428</v>
      </c>
      <c r="BO168" s="121">
        <f t="shared" si="131"/>
        <v>27.843187693631666</v>
      </c>
      <c r="BP168" s="121">
        <f t="shared" si="132"/>
        <v>41.301618605419691</v>
      </c>
      <c r="BQ168" s="121">
        <f t="shared" si="133"/>
        <v>143.43787090408441</v>
      </c>
      <c r="BR168" s="121">
        <f t="shared" si="134"/>
        <v>7.080268898112843</v>
      </c>
      <c r="BS168" s="121">
        <f t="shared" si="135"/>
        <v>24.092936777735218</v>
      </c>
      <c r="BT168" s="121">
        <f t="shared" si="136"/>
        <v>50.453704499357229</v>
      </c>
      <c r="BU168" s="121">
        <f t="shared" si="137"/>
        <v>3.6709495423163445</v>
      </c>
      <c r="BV168" s="121">
        <f t="shared" si="138"/>
        <v>26.199146006655575</v>
      </c>
      <c r="BW168" s="121">
        <f t="shared" si="139"/>
        <v>2.0356504474225936</v>
      </c>
      <c r="BX168" s="122">
        <f t="shared" ref="BX168:BX172" si="147">SUM(BE168:BW168)</f>
        <v>2161.1114297575718</v>
      </c>
      <c r="BY168" s="125">
        <f t="shared" ref="BY168:BY172" si="148">BX168/10000</f>
        <v>0.21611114297575718</v>
      </c>
    </row>
    <row r="169" spans="1:77" x14ac:dyDescent="0.25">
      <c r="A169" s="182" t="s">
        <v>1095</v>
      </c>
      <c r="B169" s="183" t="s">
        <v>1094</v>
      </c>
      <c r="C169" s="107" t="s">
        <v>862</v>
      </c>
      <c r="D169" s="249">
        <v>47.007449000000001</v>
      </c>
      <c r="E169" s="249">
        <v>-120.386741</v>
      </c>
      <c r="F169" s="251" t="s">
        <v>1125</v>
      </c>
      <c r="G169" s="243" t="s">
        <v>776</v>
      </c>
      <c r="H169" s="71">
        <v>50.968437999999999</v>
      </c>
      <c r="I169" s="65">
        <v>13.953856999999999</v>
      </c>
      <c r="J169" s="65">
        <v>11.989407</v>
      </c>
      <c r="K169" s="65">
        <v>8.356033</v>
      </c>
      <c r="L169" s="65">
        <v>3.1063560000000003</v>
      </c>
      <c r="M169" s="65">
        <v>2.7971949999999999</v>
      </c>
      <c r="N169" s="65">
        <v>0.95354100000000008</v>
      </c>
      <c r="O169" s="66">
        <v>3.0763590000000001</v>
      </c>
      <c r="P169" s="66">
        <v>0.14675300000000002</v>
      </c>
      <c r="Q169" s="66">
        <v>0.56580200000000003</v>
      </c>
      <c r="R169" s="65">
        <v>3.9063939561449339</v>
      </c>
      <c r="S169" s="72">
        <v>95.913741000000016</v>
      </c>
      <c r="T169" s="71">
        <v>53.139870751157538</v>
      </c>
      <c r="U169" s="65">
        <v>14.548339846320872</v>
      </c>
      <c r="V169" s="65">
        <v>12.500197443033734</v>
      </c>
      <c r="W169" s="65">
        <v>8.7120290720388009</v>
      </c>
      <c r="X169" s="65">
        <v>3.2386975709768215</v>
      </c>
      <c r="Y169" s="65">
        <v>2.9163652369684958</v>
      </c>
      <c r="Z169" s="65">
        <v>0.99416516346703643</v>
      </c>
      <c r="AA169" s="65">
        <v>3.2074225944330537</v>
      </c>
      <c r="AB169" s="65">
        <v>0.15300518827641182</v>
      </c>
      <c r="AC169" s="65">
        <v>0.58990713332722566</v>
      </c>
      <c r="AD169" s="72">
        <v>100</v>
      </c>
      <c r="AE169" s="64"/>
      <c r="AF169" s="139">
        <v>18.732164740400002</v>
      </c>
      <c r="AG169" s="134">
        <v>44.575744</v>
      </c>
      <c r="AH169" s="134">
        <v>38.900172220000002</v>
      </c>
      <c r="AI169" s="134">
        <v>438.49149999999997</v>
      </c>
      <c r="AJ169" s="134">
        <v>568.55930000000001</v>
      </c>
      <c r="AK169" s="134">
        <v>21.2807</v>
      </c>
      <c r="AL169" s="134">
        <v>349.96499999999997</v>
      </c>
      <c r="AM169" s="134">
        <v>185.30070039999995</v>
      </c>
      <c r="AN169" s="134">
        <v>41.450400000000002</v>
      </c>
      <c r="AO169" s="135">
        <v>14.8773</v>
      </c>
      <c r="AP169" s="134">
        <v>22.452300000000001</v>
      </c>
      <c r="AQ169" s="134">
        <v>21.300899999999999</v>
      </c>
      <c r="AR169" s="134">
        <v>129.56280000000001</v>
      </c>
      <c r="AS169" s="134">
        <v>5.0196999999999994</v>
      </c>
      <c r="AT169" s="134">
        <v>24.929329039999999</v>
      </c>
      <c r="AU169" s="134">
        <v>52.348300000000002</v>
      </c>
      <c r="AV169" s="134">
        <v>4.5651999999999999</v>
      </c>
      <c r="AW169" s="134">
        <v>30.229299999999999</v>
      </c>
      <c r="AX169" s="134">
        <v>2.1109</v>
      </c>
      <c r="AY169" s="134">
        <f t="shared" si="142"/>
        <v>2014.6517104003997</v>
      </c>
      <c r="AZ169" s="136">
        <f t="shared" si="143"/>
        <v>0.20146517104003997</v>
      </c>
      <c r="BA169" s="136">
        <f t="shared" si="144"/>
        <v>96.115206171040057</v>
      </c>
      <c r="BB169" s="136">
        <f t="shared" si="118"/>
        <v>96.168719763429209</v>
      </c>
      <c r="BC169" s="136">
        <f t="shared" si="145"/>
        <v>100.07511371957415</v>
      </c>
      <c r="BD169" s="140">
        <f t="shared" si="146"/>
        <v>101.40593789657414</v>
      </c>
      <c r="BE169" s="124">
        <f t="shared" si="121"/>
        <v>23.83716620261087</v>
      </c>
      <c r="BF169" s="121">
        <f t="shared" si="122"/>
        <v>65.150747000230794</v>
      </c>
      <c r="BG169" s="121">
        <f t="shared" si="123"/>
        <v>59.66723631111131</v>
      </c>
      <c r="BH169" s="121">
        <f t="shared" si="124"/>
        <v>645.0753797063328</v>
      </c>
      <c r="BI169" s="121">
        <f t="shared" si="125"/>
        <v>634.79600307266639</v>
      </c>
      <c r="BJ169" s="121">
        <f t="shared" si="126"/>
        <v>23.272575511875512</v>
      </c>
      <c r="BK169" s="121">
        <f t="shared" si="127"/>
        <v>413.87095754393971</v>
      </c>
      <c r="BL169" s="121">
        <f t="shared" si="128"/>
        <v>250.30423485297078</v>
      </c>
      <c r="BM169" s="121">
        <f t="shared" si="129"/>
        <v>52.639979888645179</v>
      </c>
      <c r="BN169" s="121">
        <f t="shared" si="130"/>
        <v>21.282612896906549</v>
      </c>
      <c r="BO169" s="121">
        <f t="shared" si="131"/>
        <v>30.181146815834772</v>
      </c>
      <c r="BP169" s="121">
        <f t="shared" si="132"/>
        <v>26.664170701539039</v>
      </c>
      <c r="BQ169" s="121">
        <f t="shared" si="133"/>
        <v>161.27466782927948</v>
      </c>
      <c r="BR169" s="121">
        <f t="shared" si="134"/>
        <v>5.4073403301317624</v>
      </c>
      <c r="BS169" s="121">
        <f t="shared" si="135"/>
        <v>29.236462413839174</v>
      </c>
      <c r="BT169" s="121">
        <f t="shared" si="136"/>
        <v>64.349302928153122</v>
      </c>
      <c r="BU169" s="121">
        <f t="shared" si="137"/>
        <v>5.1947796378179438</v>
      </c>
      <c r="BV169" s="121">
        <f t="shared" si="138"/>
        <v>35.259133610648917</v>
      </c>
      <c r="BW169" s="121">
        <f t="shared" si="139"/>
        <v>2.3237370373482333</v>
      </c>
      <c r="BX169" s="122">
        <f t="shared" si="147"/>
        <v>2549.7876342918821</v>
      </c>
      <c r="BY169" s="125">
        <f t="shared" si="148"/>
        <v>0.25497876342918824</v>
      </c>
    </row>
    <row r="170" spans="1:77" x14ac:dyDescent="0.25">
      <c r="A170" s="182" t="s">
        <v>1097</v>
      </c>
      <c r="B170" s="183" t="s">
        <v>1098</v>
      </c>
      <c r="C170" s="107" t="s">
        <v>862</v>
      </c>
      <c r="D170" s="249">
        <v>47.007708999999998</v>
      </c>
      <c r="E170" s="249">
        <v>-120.38637199999999</v>
      </c>
      <c r="F170" s="251" t="s">
        <v>1125</v>
      </c>
      <c r="G170" s="243" t="s">
        <v>1096</v>
      </c>
      <c r="H170" s="71">
        <v>53.627060999999998</v>
      </c>
      <c r="I170" s="65">
        <v>14.743980000000001</v>
      </c>
      <c r="J170" s="65">
        <v>9.2555390000000006</v>
      </c>
      <c r="K170" s="65">
        <v>8.5620729999999998</v>
      </c>
      <c r="L170" s="65">
        <v>3.0380799999999999</v>
      </c>
      <c r="M170" s="65">
        <v>3.0546440000000001</v>
      </c>
      <c r="N170" s="65">
        <v>1.467732</v>
      </c>
      <c r="O170" s="66">
        <v>3.1728139999999998</v>
      </c>
      <c r="P170" s="66">
        <v>0.194324</v>
      </c>
      <c r="Q170" s="66">
        <v>0.64872299999999994</v>
      </c>
      <c r="R170" s="65">
        <v>2.0486342438376952</v>
      </c>
      <c r="S170" s="72">
        <v>97.764969999999991</v>
      </c>
      <c r="T170" s="71">
        <v>54.853042966207632</v>
      </c>
      <c r="U170" s="65">
        <v>15.081045900182859</v>
      </c>
      <c r="V170" s="65">
        <v>9.4671322458340654</v>
      </c>
      <c r="W170" s="65">
        <v>8.7578127421304384</v>
      </c>
      <c r="X170" s="65">
        <v>3.1075343244108806</v>
      </c>
      <c r="Y170" s="65">
        <v>3.1244769982540785</v>
      </c>
      <c r="Z170" s="65">
        <v>1.5012861968862672</v>
      </c>
      <c r="AA170" s="65">
        <v>3.245348512867134</v>
      </c>
      <c r="AB170" s="65">
        <v>0.19876649069702576</v>
      </c>
      <c r="AC170" s="65">
        <v>0.6635536225296238</v>
      </c>
      <c r="AD170" s="72">
        <v>100</v>
      </c>
      <c r="AE170" s="64"/>
      <c r="AF170" s="139">
        <v>38.380832044000002</v>
      </c>
      <c r="AG170" s="134">
        <v>40.366387200000005</v>
      </c>
      <c r="AH170" s="134">
        <v>39.352894620000008</v>
      </c>
      <c r="AI170" s="134">
        <v>420.93770000000001</v>
      </c>
      <c r="AJ170" s="134">
        <v>774.34679999999992</v>
      </c>
      <c r="AK170" s="134">
        <v>34.127899999999997</v>
      </c>
      <c r="AL170" s="134">
        <v>368.82170000000002</v>
      </c>
      <c r="AM170" s="134">
        <v>216.11432579999999</v>
      </c>
      <c r="AN170" s="134">
        <v>51.368600000000001</v>
      </c>
      <c r="AO170" s="135">
        <v>15.5237</v>
      </c>
      <c r="AP170" s="134">
        <v>24.4925</v>
      </c>
      <c r="AQ170" s="134">
        <v>27.603299999999997</v>
      </c>
      <c r="AR170" s="134">
        <v>174.59870000000001</v>
      </c>
      <c r="AS170" s="134">
        <v>7.9487000000000005</v>
      </c>
      <c r="AT170" s="134">
        <v>30.831138799999998</v>
      </c>
      <c r="AU170" s="134">
        <v>62.8523</v>
      </c>
      <c r="AV170" s="134">
        <v>4.4541000000000004</v>
      </c>
      <c r="AW170" s="134">
        <v>37.703299999999999</v>
      </c>
      <c r="AX170" s="134">
        <v>2.4441999999999999</v>
      </c>
      <c r="AY170" s="134">
        <f t="shared" si="142"/>
        <v>2372.2690784639999</v>
      </c>
      <c r="AZ170" s="136">
        <f t="shared" si="143"/>
        <v>0.23722690784639999</v>
      </c>
      <c r="BA170" s="136">
        <f t="shared" si="144"/>
        <v>98.002196907846397</v>
      </c>
      <c r="BB170" s="136">
        <f t="shared" si="118"/>
        <v>98.061310160823368</v>
      </c>
      <c r="BC170" s="136">
        <f t="shared" si="145"/>
        <v>100.10994440466106</v>
      </c>
      <c r="BD170" s="140">
        <f t="shared" si="146"/>
        <v>101.13730923366107</v>
      </c>
      <c r="BE170" s="124">
        <f t="shared" si="121"/>
        <v>48.8406057231688</v>
      </c>
      <c r="BF170" s="121">
        <f t="shared" si="122"/>
        <v>58.99846068257559</v>
      </c>
      <c r="BG170" s="121">
        <f t="shared" si="123"/>
        <v>60.361646975191753</v>
      </c>
      <c r="BH170" s="121">
        <f t="shared" si="124"/>
        <v>619.25156282438866</v>
      </c>
      <c r="BI170" s="121">
        <f t="shared" si="125"/>
        <v>864.55758200087371</v>
      </c>
      <c r="BJ170" s="121">
        <f t="shared" si="126"/>
        <v>37.322274634374629</v>
      </c>
      <c r="BK170" s="121">
        <f t="shared" si="127"/>
        <v>436.17101750741847</v>
      </c>
      <c r="BL170" s="121">
        <f t="shared" si="128"/>
        <v>291.92728815036179</v>
      </c>
      <c r="BM170" s="121">
        <f t="shared" si="129"/>
        <v>65.235608604690398</v>
      </c>
      <c r="BN170" s="121">
        <f t="shared" si="130"/>
        <v>22.207315697586807</v>
      </c>
      <c r="BO170" s="121">
        <f t="shared" si="131"/>
        <v>32.923653184165232</v>
      </c>
      <c r="BP170" s="121">
        <f t="shared" si="132"/>
        <v>34.553427466717018</v>
      </c>
      <c r="BQ170" s="121">
        <f t="shared" si="133"/>
        <v>217.33358144408749</v>
      </c>
      <c r="BR170" s="121">
        <f t="shared" si="134"/>
        <v>8.5625288527438599</v>
      </c>
      <c r="BS170" s="121">
        <f t="shared" si="135"/>
        <v>36.157949909351373</v>
      </c>
      <c r="BT170" s="121">
        <f t="shared" si="136"/>
        <v>77.261376060562768</v>
      </c>
      <c r="BU170" s="121">
        <f t="shared" si="137"/>
        <v>5.0683580094639682</v>
      </c>
      <c r="BV170" s="121">
        <f t="shared" si="138"/>
        <v>43.976727620632282</v>
      </c>
      <c r="BW170" s="121">
        <f t="shared" si="139"/>
        <v>2.6906428853505857</v>
      </c>
      <c r="BX170" s="122">
        <f t="shared" si="147"/>
        <v>2963.4016082337048</v>
      </c>
      <c r="BY170" s="125">
        <f t="shared" si="148"/>
        <v>0.2963401608233705</v>
      </c>
    </row>
    <row r="171" spans="1:77" x14ac:dyDescent="0.25">
      <c r="A171" s="182" t="s">
        <v>1101</v>
      </c>
      <c r="B171" s="183" t="s">
        <v>1100</v>
      </c>
      <c r="C171" s="107" t="s">
        <v>862</v>
      </c>
      <c r="D171" s="249">
        <v>47.007852999999997</v>
      </c>
      <c r="E171" s="249">
        <v>-120.386354</v>
      </c>
      <c r="F171" s="251" t="s">
        <v>1125</v>
      </c>
      <c r="G171" s="243" t="s">
        <v>782</v>
      </c>
      <c r="H171" s="71">
        <v>48.911428999999998</v>
      </c>
      <c r="I171" s="65">
        <v>13.672557499999998</v>
      </c>
      <c r="J171" s="65">
        <v>14.835442999999998</v>
      </c>
      <c r="K171" s="65">
        <v>7.5893579999999989</v>
      </c>
      <c r="L171" s="65">
        <v>2.6298650000000001</v>
      </c>
      <c r="M171" s="65">
        <v>2.6141324999999997</v>
      </c>
      <c r="N171" s="65">
        <v>0.90436499999999997</v>
      </c>
      <c r="O171" s="66">
        <v>2.9834909999999999</v>
      </c>
      <c r="P171" s="66">
        <v>0.25649049999999995</v>
      </c>
      <c r="Q171" s="66">
        <v>0.59367349999999997</v>
      </c>
      <c r="R171" s="65">
        <v>4.6584390752650267</v>
      </c>
      <c r="S171" s="72">
        <v>94.99080499999998</v>
      </c>
      <c r="T171" s="71">
        <v>51.490698494449028</v>
      </c>
      <c r="U171" s="65">
        <v>14.393558934467396</v>
      </c>
      <c r="V171" s="65">
        <v>15.617767424962869</v>
      </c>
      <c r="W171" s="65">
        <v>7.9895712011283617</v>
      </c>
      <c r="X171" s="65">
        <v>2.768546913567056</v>
      </c>
      <c r="Y171" s="65">
        <v>2.7519847842114826</v>
      </c>
      <c r="Z171" s="65">
        <v>0.95205530682680317</v>
      </c>
      <c r="AA171" s="65">
        <v>3.1408208405013522</v>
      </c>
      <c r="AB171" s="65">
        <v>0.27001613471956576</v>
      </c>
      <c r="AC171" s="65">
        <v>0.62497996516610221</v>
      </c>
      <c r="AD171" s="72">
        <v>100</v>
      </c>
      <c r="AE171" s="64"/>
      <c r="AF171" s="139">
        <v>20.6622131753</v>
      </c>
      <c r="AG171" s="134">
        <v>43.102259199999999</v>
      </c>
      <c r="AH171" s="134">
        <v>36.931670230000002</v>
      </c>
      <c r="AI171" s="134">
        <v>488.03229999999996</v>
      </c>
      <c r="AJ171" s="134">
        <v>582.07204999999999</v>
      </c>
      <c r="AK171" s="134">
        <v>22.401049999999998</v>
      </c>
      <c r="AL171" s="134">
        <v>338.22845000000001</v>
      </c>
      <c r="AM171" s="134">
        <v>193.68064554999998</v>
      </c>
      <c r="AN171" s="134">
        <v>41.269899999999993</v>
      </c>
      <c r="AO171" s="135">
        <v>14.3521</v>
      </c>
      <c r="AP171" s="134">
        <v>21.507849999999998</v>
      </c>
      <c r="AQ171" s="134">
        <v>30.581949999999996</v>
      </c>
      <c r="AR171" s="134">
        <v>144.68825000000001</v>
      </c>
      <c r="AS171" s="134">
        <v>6.6076499999999996</v>
      </c>
      <c r="AT171" s="134">
        <v>24.670094679999998</v>
      </c>
      <c r="AU171" s="134">
        <v>57.296749999999996</v>
      </c>
      <c r="AV171" s="134">
        <v>3.6945999999999999</v>
      </c>
      <c r="AW171" s="134">
        <v>31.251849999999997</v>
      </c>
      <c r="AX171" s="134">
        <v>0.96424999999999983</v>
      </c>
      <c r="AY171" s="134">
        <f t="shared" si="142"/>
        <v>2101.9958828352997</v>
      </c>
      <c r="AZ171" s="136">
        <f t="shared" si="143"/>
        <v>0.21019958828352997</v>
      </c>
      <c r="BA171" s="136">
        <f t="shared" si="144"/>
        <v>95.20100458828351</v>
      </c>
      <c r="BB171" s="136">
        <f t="shared" si="118"/>
        <v>95.257637798649441</v>
      </c>
      <c r="BC171" s="136">
        <f t="shared" si="145"/>
        <v>99.916076873914463</v>
      </c>
      <c r="BD171" s="140">
        <f t="shared" si="146"/>
        <v>101.56281104691446</v>
      </c>
      <c r="BE171" s="124">
        <f t="shared" si="121"/>
        <v>26.293202969283989</v>
      </c>
      <c r="BF171" s="121">
        <f t="shared" si="122"/>
        <v>62.997139975444263</v>
      </c>
      <c r="BG171" s="121">
        <f t="shared" si="123"/>
        <v>56.647839051069496</v>
      </c>
      <c r="BH171" s="121">
        <f t="shared" si="124"/>
        <v>717.95604072474589</v>
      </c>
      <c r="BI171" s="121">
        <f t="shared" si="125"/>
        <v>649.88297762487264</v>
      </c>
      <c r="BJ171" s="121">
        <f t="shared" si="126"/>
        <v>24.497790376740372</v>
      </c>
      <c r="BK171" s="121">
        <f t="shared" si="127"/>
        <v>399.99123475233966</v>
      </c>
      <c r="BL171" s="121">
        <f t="shared" si="128"/>
        <v>261.62386696635605</v>
      </c>
      <c r="BM171" s="121">
        <f t="shared" si="129"/>
        <v>52.410753720263187</v>
      </c>
      <c r="BN171" s="121">
        <f t="shared" si="130"/>
        <v>20.53129187135384</v>
      </c>
      <c r="BO171" s="121">
        <f t="shared" si="131"/>
        <v>28.911584939759035</v>
      </c>
      <c r="BP171" s="121">
        <f t="shared" si="132"/>
        <v>38.282060156422112</v>
      </c>
      <c r="BQ171" s="121">
        <f t="shared" si="133"/>
        <v>180.10223194890622</v>
      </c>
      <c r="BR171" s="121">
        <f t="shared" si="134"/>
        <v>7.1179178700709489</v>
      </c>
      <c r="BS171" s="121">
        <f t="shared" si="135"/>
        <v>28.932439164342377</v>
      </c>
      <c r="BT171" s="121">
        <f t="shared" si="136"/>
        <v>70.432199757177543</v>
      </c>
      <c r="BU171" s="121">
        <f t="shared" si="137"/>
        <v>4.2041165447038846</v>
      </c>
      <c r="BV171" s="121">
        <f t="shared" si="138"/>
        <v>36.451825041597338</v>
      </c>
      <c r="BW171" s="121">
        <f t="shared" si="139"/>
        <v>1.0614730391127165</v>
      </c>
      <c r="BX171" s="122">
        <f t="shared" si="147"/>
        <v>2668.3279864945612</v>
      </c>
      <c r="BY171" s="125">
        <f t="shared" si="148"/>
        <v>0.26683279864945614</v>
      </c>
    </row>
    <row r="172" spans="1:77" ht="15.75" thickBot="1" x14ac:dyDescent="0.3">
      <c r="A172" s="186" t="s">
        <v>1103</v>
      </c>
      <c r="B172" s="187" t="s">
        <v>1102</v>
      </c>
      <c r="C172" s="114" t="s">
        <v>862</v>
      </c>
      <c r="D172" s="254">
        <v>47.006487999999997</v>
      </c>
      <c r="E172" s="254">
        <v>-120.382074</v>
      </c>
      <c r="F172" s="255" t="s">
        <v>900</v>
      </c>
      <c r="G172" s="244" t="s">
        <v>776</v>
      </c>
      <c r="H172" s="73">
        <v>50.465596999999995</v>
      </c>
      <c r="I172" s="74">
        <v>13.087206999999999</v>
      </c>
      <c r="J172" s="74">
        <v>13.764821</v>
      </c>
      <c r="K172" s="74">
        <v>8.5514764999999997</v>
      </c>
      <c r="L172" s="74">
        <v>3.4562779999999993</v>
      </c>
      <c r="M172" s="74">
        <v>2.6460035</v>
      </c>
      <c r="N172" s="74">
        <v>1.2758549999999997</v>
      </c>
      <c r="O172" s="75">
        <v>3.7312414999999994</v>
      </c>
      <c r="P172" s="75">
        <v>0.21619499999999997</v>
      </c>
      <c r="Q172" s="75">
        <v>0.8097669999999999</v>
      </c>
      <c r="R172" s="74">
        <v>1.7576399929340976</v>
      </c>
      <c r="S172" s="76">
        <v>98.00444149999997</v>
      </c>
      <c r="T172" s="73">
        <v>51.493173398677051</v>
      </c>
      <c r="U172" s="74">
        <v>13.353687648941914</v>
      </c>
      <c r="V172" s="74">
        <v>14.045099170326891</v>
      </c>
      <c r="W172" s="74">
        <v>8.7256009718702412</v>
      </c>
      <c r="X172" s="74">
        <v>3.5266544526964121</v>
      </c>
      <c r="Y172" s="74">
        <v>2.6998812089552091</v>
      </c>
      <c r="Z172" s="74">
        <v>1.301833856172733</v>
      </c>
      <c r="AA172" s="74">
        <v>3.8072167372128747</v>
      </c>
      <c r="AB172" s="74">
        <v>0.2205971450793891</v>
      </c>
      <c r="AC172" s="74">
        <v>0.82625541006730807</v>
      </c>
      <c r="AD172" s="76">
        <v>100</v>
      </c>
      <c r="AE172" s="64"/>
      <c r="AF172" s="141">
        <v>15.666648305199999</v>
      </c>
      <c r="AG172" s="142">
        <v>3.1388672</v>
      </c>
      <c r="AH172" s="142">
        <v>39.638703650000004</v>
      </c>
      <c r="AI172" s="142">
        <v>445.48349999999994</v>
      </c>
      <c r="AJ172" s="142">
        <v>761.17894999999987</v>
      </c>
      <c r="AK172" s="142">
        <v>32.632249999999992</v>
      </c>
      <c r="AL172" s="142">
        <v>314.69060000000002</v>
      </c>
      <c r="AM172" s="142">
        <v>234.21453859999997</v>
      </c>
      <c r="AN172" s="142">
        <v>53.348399999999998</v>
      </c>
      <c r="AO172" s="172">
        <v>18.950050000000001</v>
      </c>
      <c r="AP172" s="142">
        <v>23.436349999999997</v>
      </c>
      <c r="AQ172" s="142">
        <v>22.604049999999997</v>
      </c>
      <c r="AR172" s="142">
        <v>169.18019999999999</v>
      </c>
      <c r="AS172" s="142">
        <v>6.5568999999999997</v>
      </c>
      <c r="AT172" s="142">
        <v>30.941251879999996</v>
      </c>
      <c r="AU172" s="142">
        <v>67.517799999999994</v>
      </c>
      <c r="AV172" s="142">
        <v>3.8468499999999999</v>
      </c>
      <c r="AW172" s="142">
        <v>40.843599999999995</v>
      </c>
      <c r="AX172" s="142">
        <v>2.50705</v>
      </c>
      <c r="AY172" s="142">
        <f t="shared" si="142"/>
        <v>2286.3765596351996</v>
      </c>
      <c r="AZ172" s="143">
        <f t="shared" si="143"/>
        <v>0.22863765596351995</v>
      </c>
      <c r="BA172" s="143">
        <f t="shared" si="144"/>
        <v>98.233079155963495</v>
      </c>
      <c r="BB172" s="143">
        <f t="shared" si="118"/>
        <v>98.29055454754554</v>
      </c>
      <c r="BC172" s="143">
        <f t="shared" si="145"/>
        <v>100.04819454047964</v>
      </c>
      <c r="BD172" s="144">
        <f t="shared" si="146"/>
        <v>101.57608967147964</v>
      </c>
      <c r="BE172" s="126">
        <f t="shared" si="121"/>
        <v>19.9362169116248</v>
      </c>
      <c r="BF172" s="127">
        <f t="shared" si="122"/>
        <v>4.5876865861066234</v>
      </c>
      <c r="BG172" s="127">
        <f t="shared" si="123"/>
        <v>60.800036677849462</v>
      </c>
      <c r="BH172" s="127">
        <f t="shared" si="124"/>
        <v>655.36147887793959</v>
      </c>
      <c r="BI172" s="127">
        <f t="shared" si="125"/>
        <v>849.85568802242597</v>
      </c>
      <c r="BJ172" s="127">
        <f t="shared" si="126"/>
        <v>35.686631654381642</v>
      </c>
      <c r="BK172" s="127">
        <f t="shared" si="127"/>
        <v>372.15521538461542</v>
      </c>
      <c r="BL172" s="127">
        <f t="shared" si="128"/>
        <v>316.37706036277132</v>
      </c>
      <c r="BM172" s="127">
        <f t="shared" si="129"/>
        <v>67.749857735785383</v>
      </c>
      <c r="BN172" s="127">
        <f t="shared" si="130"/>
        <v>27.108855674552771</v>
      </c>
      <c r="BO172" s="127">
        <f t="shared" si="131"/>
        <v>31.503940361445782</v>
      </c>
      <c r="BP172" s="127">
        <f t="shared" si="132"/>
        <v>28.295435767790259</v>
      </c>
      <c r="BQ172" s="127">
        <f t="shared" si="133"/>
        <v>210.58884616796692</v>
      </c>
      <c r="BR172" s="127">
        <f t="shared" si="134"/>
        <v>7.0632487620058884</v>
      </c>
      <c r="BS172" s="127">
        <f t="shared" si="135"/>
        <v>36.287087637828805</v>
      </c>
      <c r="BT172" s="127">
        <f t="shared" si="136"/>
        <v>82.99645576346235</v>
      </c>
      <c r="BU172" s="127">
        <f t="shared" si="137"/>
        <v>4.3773631056120124</v>
      </c>
      <c r="BV172" s="127">
        <f t="shared" si="138"/>
        <v>47.63954009983361</v>
      </c>
      <c r="BW172" s="127">
        <f t="shared" si="139"/>
        <v>2.7598299016930636</v>
      </c>
      <c r="BX172" s="128">
        <f t="shared" si="147"/>
        <v>2861.1304754556922</v>
      </c>
      <c r="BY172" s="129">
        <f t="shared" si="148"/>
        <v>0.28611304754556921</v>
      </c>
    </row>
    <row r="173" spans="1:77" ht="15.75" thickBot="1" x14ac:dyDescent="0.3">
      <c r="A173" s="116" t="s">
        <v>772</v>
      </c>
      <c r="B173" s="256"/>
      <c r="C173" s="193"/>
      <c r="D173" s="194"/>
      <c r="E173" s="204"/>
      <c r="F173" s="195"/>
      <c r="G173" s="257"/>
      <c r="H173" s="88"/>
      <c r="I173" s="88"/>
      <c r="J173" s="88"/>
      <c r="K173" s="88"/>
      <c r="L173" s="88"/>
      <c r="M173" s="88"/>
      <c r="N173" s="88"/>
      <c r="O173" s="87"/>
      <c r="P173" s="87"/>
      <c r="Q173" s="87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9"/>
      <c r="AE173" s="90"/>
      <c r="AF173" s="261"/>
      <c r="AG173" s="196"/>
      <c r="AH173" s="189"/>
      <c r="AI173" s="196"/>
      <c r="AJ173" s="196"/>
      <c r="AK173" s="196"/>
      <c r="AL173" s="189"/>
      <c r="AM173" s="196"/>
      <c r="AN173" s="196"/>
      <c r="AO173" s="190"/>
      <c r="AP173" s="196"/>
      <c r="AQ173" s="189"/>
      <c r="AR173" s="196"/>
      <c r="AS173" s="196"/>
      <c r="AT173" s="196"/>
      <c r="AU173" s="196"/>
      <c r="AV173" s="196"/>
      <c r="AW173" s="196"/>
      <c r="AX173" s="196"/>
      <c r="AY173" s="196"/>
      <c r="AZ173" s="197"/>
      <c r="BA173" s="191"/>
      <c r="BB173" s="197"/>
      <c r="BC173" s="197"/>
      <c r="BD173" s="258"/>
      <c r="BE173" s="259"/>
      <c r="BF173" s="192"/>
      <c r="BG173" s="198"/>
      <c r="BH173" s="198"/>
      <c r="BI173" s="192"/>
      <c r="BJ173" s="198"/>
      <c r="BK173" s="198"/>
      <c r="BL173" s="198"/>
      <c r="BM173" s="198"/>
      <c r="BN173" s="192"/>
      <c r="BO173" s="198"/>
      <c r="BP173" s="198"/>
      <c r="BQ173" s="198"/>
      <c r="BR173" s="198"/>
      <c r="BS173" s="198"/>
      <c r="BT173" s="198"/>
      <c r="BU173" s="198"/>
      <c r="BV173" s="192"/>
      <c r="BW173" s="198"/>
      <c r="BX173" s="199"/>
      <c r="BY173" s="260"/>
    </row>
    <row r="174" spans="1:77" x14ac:dyDescent="0.25">
      <c r="A174" s="99" t="s">
        <v>779</v>
      </c>
      <c r="B174" s="100" t="s">
        <v>704</v>
      </c>
      <c r="C174" s="101" t="s">
        <v>777</v>
      </c>
      <c r="D174" s="117">
        <v>47.133125</v>
      </c>
      <c r="E174" s="117">
        <v>-120.488727</v>
      </c>
      <c r="F174" s="103" t="s">
        <v>625</v>
      </c>
      <c r="G174" s="242" t="s">
        <v>778</v>
      </c>
      <c r="H174" s="67">
        <v>54.595510700000005</v>
      </c>
      <c r="I174" s="68">
        <v>14.315174450000001</v>
      </c>
      <c r="J174" s="68">
        <v>10.322433475</v>
      </c>
      <c r="K174" s="68">
        <v>8.8323612750000002</v>
      </c>
      <c r="L174" s="68">
        <v>4.6999820000000003</v>
      </c>
      <c r="M174" s="68">
        <v>2.9470407500000002</v>
      </c>
      <c r="N174" s="68">
        <v>1.2750129000000001</v>
      </c>
      <c r="O174" s="69">
        <v>1.8637580650825001</v>
      </c>
      <c r="P174" s="69">
        <v>0.192945425</v>
      </c>
      <c r="Q174" s="69">
        <v>0.35539907500000001</v>
      </c>
      <c r="R174" s="68">
        <v>99.399618115082504</v>
      </c>
      <c r="S174" s="70">
        <v>0.34939882848656112</v>
      </c>
      <c r="T174" s="77">
        <v>54.925272083832986</v>
      </c>
      <c r="U174" s="68">
        <v>14.401639283388629</v>
      </c>
      <c r="V174" s="68">
        <v>10.384781823858653</v>
      </c>
      <c r="W174" s="68">
        <v>8.885709464974104</v>
      </c>
      <c r="X174" s="68">
        <v>4.7283702786045652</v>
      </c>
      <c r="Y174" s="68">
        <v>2.9648411189950314</v>
      </c>
      <c r="Z174" s="68">
        <v>1.2827140829895551</v>
      </c>
      <c r="AA174" s="68">
        <v>1.8750153173875233</v>
      </c>
      <c r="AB174" s="68">
        <v>0.1941108312675934</v>
      </c>
      <c r="AC174" s="68">
        <v>0.35754571470136581</v>
      </c>
      <c r="AD174" s="70">
        <v>100</v>
      </c>
      <c r="AE174" s="174"/>
      <c r="AF174" s="175">
        <v>14.09860275</v>
      </c>
      <c r="AG174" s="166">
        <v>39.799999999999997</v>
      </c>
      <c r="AH174" s="166">
        <v>37.760249999999999</v>
      </c>
      <c r="AI174" s="166">
        <v>307.75350000000003</v>
      </c>
      <c r="AJ174" s="166">
        <v>534.06949032499995</v>
      </c>
      <c r="AK174" s="166">
        <v>28.598509499999999</v>
      </c>
      <c r="AL174" s="166">
        <v>324.76800000000003</v>
      </c>
      <c r="AM174" s="166">
        <v>165.61806300000001</v>
      </c>
      <c r="AN174" s="166">
        <v>38.556249999999999</v>
      </c>
      <c r="AO174" s="167">
        <v>10.6465</v>
      </c>
      <c r="AP174" s="166">
        <v>21.736202850000002</v>
      </c>
      <c r="AQ174" s="166">
        <v>36.118499999999997</v>
      </c>
      <c r="AR174" s="166">
        <v>127.31025</v>
      </c>
      <c r="AS174" s="166">
        <v>5.4725000000000001</v>
      </c>
      <c r="AT174" s="166">
        <v>23.183499999999999</v>
      </c>
      <c r="AU174" s="166">
        <v>44.078499999999998</v>
      </c>
      <c r="AV174" s="166">
        <v>2.8855</v>
      </c>
      <c r="AW174" s="166">
        <v>27.163499999999999</v>
      </c>
      <c r="AX174" s="166">
        <v>1.2934999999999999</v>
      </c>
      <c r="AY174" s="166">
        <f t="shared" ref="AY174:AY179" si="149">SUM(AF174:AX174)</f>
        <v>1790.9111184250003</v>
      </c>
      <c r="AZ174" s="168">
        <f t="shared" ref="AZ174:AZ179" si="150">AY174/10000</f>
        <v>0.17909111184250004</v>
      </c>
      <c r="BA174" s="168">
        <f t="shared" ref="BA174:BA179" si="151">R174+AZ174</f>
        <v>99.578709226925</v>
      </c>
      <c r="BB174" s="168">
        <f t="shared" ref="BB174:BB179" si="152">R174+BY174</f>
        <v>99.623906328464301</v>
      </c>
      <c r="BC174" s="168">
        <f t="shared" ref="BC174:BC179" si="153">BB174+S174</f>
        <v>99.973305156950858</v>
      </c>
      <c r="BD174" s="176">
        <f t="shared" ref="BD174:BD179" si="154">J174*0.111+BC174</f>
        <v>101.11909527267586</v>
      </c>
      <c r="BE174" s="179">
        <f t="shared" ref="BE174:BE179" si="155">AF174*((58.71+16)/58.71)</f>
        <v>17.940838212442515</v>
      </c>
      <c r="BF174" s="169">
        <f t="shared" ref="BF174:BF179" si="156">AG174*((51.996*2+16*3)/(51.996*2))</f>
        <v>58.170643895684279</v>
      </c>
      <c r="BG174" s="169">
        <f t="shared" ref="BG174:BG179" si="157">AH174*((44.956*2+16*3)/(44.956*2))</f>
        <v>57.918760543642669</v>
      </c>
      <c r="BH174" s="169">
        <f t="shared" ref="BH174:BH179" si="158">AI174*((50.942*2+16*3)/(50.942*2))</f>
        <v>452.74356713517346</v>
      </c>
      <c r="BI174" s="169">
        <f t="shared" ref="BI174:BI179" si="159">AJ174*((137.34+16)/137.34)</f>
        <v>596.28815819452086</v>
      </c>
      <c r="BJ174" s="169">
        <f t="shared" ref="BJ174:BJ179" si="160">AK174*((85.47*2+16)/(85.47*2))</f>
        <v>31.275332666023164</v>
      </c>
      <c r="BK174" s="169">
        <f t="shared" ref="BK174:BK179" si="161">AL174*((87.62+16)/87.62)</f>
        <v>384.07281625199732</v>
      </c>
      <c r="BL174" s="169">
        <f t="shared" ref="BL174:BL179" si="162">AM174*((91.22+16*2)/91.22)</f>
        <v>223.71692307454506</v>
      </c>
      <c r="BM174" s="169">
        <f t="shared" ref="BM174:BM179" si="163">AN174*((88.905*2+16*3)/(88.905*2))</f>
        <v>48.964550995444569</v>
      </c>
      <c r="BN174" s="169">
        <f t="shared" ref="BN174:BN179" si="164">AO174*((92.906*2+16*5)/(92.906*2))</f>
        <v>15.230272845671967</v>
      </c>
      <c r="BO174" s="169">
        <f t="shared" ref="BO174:BO179" si="165">AP174*((69.72*2+16*3)/(69.72*2))</f>
        <v>29.218544622805513</v>
      </c>
      <c r="BP174" s="169">
        <f t="shared" ref="BP174:BP179" si="166">AQ174*((63.546+16)/63.546)</f>
        <v>45.212636531016898</v>
      </c>
      <c r="BQ174" s="169">
        <f t="shared" ref="BQ174:BQ179" si="167">AR174*((65.37+16)/65.37)</f>
        <v>158.47078235429095</v>
      </c>
      <c r="BR174" s="169">
        <f t="shared" ref="BR174:BR179" si="168">AS174*((207.19+16)/207.19)</f>
        <v>5.8951072686905741</v>
      </c>
      <c r="BS174" s="169">
        <f t="shared" ref="BS174:BS179" si="169">AT174*((138.91*2+16*3)/(138.91*2))</f>
        <v>27.188999964005468</v>
      </c>
      <c r="BT174" s="169">
        <f t="shared" ref="BT174:BT179" si="170">AU174*((140.12+16*2)/(140.02))</f>
        <v>54.183626767604622</v>
      </c>
      <c r="BU174" s="169">
        <f t="shared" ref="BU174:BU179" si="171">AV174*((232.038+16*2)/(232.038))</f>
        <v>3.2834348210206952</v>
      </c>
      <c r="BV174" s="169">
        <f t="shared" ref="BV174:BV179" si="172">AW174*((144.24*2+16*3)/(144.24*2))</f>
        <v>31.683217138103164</v>
      </c>
      <c r="BW174" s="169">
        <f t="shared" ref="BW174:BW179" si="173">AX174*((238.03*2+16*3)/(238.03*2))</f>
        <v>1.4239205352266517</v>
      </c>
      <c r="BX174" s="170">
        <f t="shared" ref="BX174:BX179" si="174">SUM(BE174:BW174)</f>
        <v>2242.8821338179105</v>
      </c>
      <c r="BY174" s="171">
        <f t="shared" ref="BY174:BY179" si="175">BX174/10000</f>
        <v>0.22428821338179106</v>
      </c>
    </row>
    <row r="175" spans="1:77" x14ac:dyDescent="0.25">
      <c r="A175" s="104" t="s">
        <v>779</v>
      </c>
      <c r="B175" s="110" t="s">
        <v>768</v>
      </c>
      <c r="C175" s="96" t="s">
        <v>777</v>
      </c>
      <c r="D175" s="98">
        <v>47.133125</v>
      </c>
      <c r="E175" s="98">
        <v>-120.488727</v>
      </c>
      <c r="F175" s="97" t="s">
        <v>625</v>
      </c>
      <c r="G175" s="243" t="s">
        <v>778</v>
      </c>
      <c r="H175" s="71">
        <v>54.538482399999992</v>
      </c>
      <c r="I175" s="65">
        <v>14.31435793</v>
      </c>
      <c r="J175" s="65">
        <v>10.434795625</v>
      </c>
      <c r="K175" s="65">
        <v>8.8594307999999984</v>
      </c>
      <c r="L175" s="65">
        <v>4.6993204249999998</v>
      </c>
      <c r="M175" s="65">
        <v>2.9497167949999996</v>
      </c>
      <c r="N175" s="65">
        <v>1.271229655</v>
      </c>
      <c r="O175" s="66">
        <v>1.8605482302270002</v>
      </c>
      <c r="P175" s="66">
        <v>0.19297136500000001</v>
      </c>
      <c r="Q175" s="66">
        <v>0.35610280499999997</v>
      </c>
      <c r="R175" s="65">
        <v>99.476956030227001</v>
      </c>
      <c r="S175" s="72">
        <v>0.34939882848656112</v>
      </c>
      <c r="T175" s="78">
        <v>54.825242524940109</v>
      </c>
      <c r="U175" s="65">
        <v>14.389621980039728</v>
      </c>
      <c r="V175" s="65">
        <v>10.489661165174063</v>
      </c>
      <c r="W175" s="65">
        <v>8.906013164805703</v>
      </c>
      <c r="X175" s="65">
        <v>4.7240291747287353</v>
      </c>
      <c r="Y175" s="65">
        <v>2.965226231996585</v>
      </c>
      <c r="Z175" s="65">
        <v>1.2779137055759175</v>
      </c>
      <c r="AA175" s="65">
        <v>1.8703308831259928</v>
      </c>
      <c r="AB175" s="65">
        <v>0.19398599705982544</v>
      </c>
      <c r="AC175" s="65">
        <v>0.35797517255332462</v>
      </c>
      <c r="AD175" s="72">
        <v>100</v>
      </c>
      <c r="AE175" s="174"/>
      <c r="AF175" s="139">
        <v>14.698921879999999</v>
      </c>
      <c r="AG175" s="134">
        <v>38.719049999999996</v>
      </c>
      <c r="AH175" s="134">
        <v>37.619050000000001</v>
      </c>
      <c r="AI175" s="134">
        <v>306.30269999999996</v>
      </c>
      <c r="AJ175" s="134">
        <v>536.08140388499987</v>
      </c>
      <c r="AK175" s="134">
        <v>27.784735179999998</v>
      </c>
      <c r="AL175" s="134">
        <v>324.71195</v>
      </c>
      <c r="AM175" s="134">
        <v>165.12368299999997</v>
      </c>
      <c r="AN175" s="134">
        <v>38.919449999999998</v>
      </c>
      <c r="AO175" s="135">
        <v>10.755199999999999</v>
      </c>
      <c r="AP175" s="134">
        <v>21.52631616</v>
      </c>
      <c r="AQ175" s="134">
        <v>35.967999999999996</v>
      </c>
      <c r="AR175" s="134">
        <v>123.86199999999999</v>
      </c>
      <c r="AS175" s="134">
        <v>6.0059999999999985</v>
      </c>
      <c r="AT175" s="134">
        <v>22.311</v>
      </c>
      <c r="AU175" s="134">
        <v>48.24819999999999</v>
      </c>
      <c r="AV175" s="134">
        <v>3.8000000000000003</v>
      </c>
      <c r="AW175" s="134">
        <v>27.8</v>
      </c>
      <c r="AX175" s="134">
        <v>1.1004499999999999</v>
      </c>
      <c r="AY175" s="134">
        <f t="shared" si="149"/>
        <v>1791.3381101050002</v>
      </c>
      <c r="AZ175" s="136">
        <f t="shared" si="150"/>
        <v>0.17913381101050002</v>
      </c>
      <c r="BA175" s="136">
        <f t="shared" si="151"/>
        <v>99.656089841237502</v>
      </c>
      <c r="BB175" s="136">
        <f t="shared" si="152"/>
        <v>99.701199939382676</v>
      </c>
      <c r="BC175" s="136">
        <f t="shared" si="153"/>
        <v>100.05059876786923</v>
      </c>
      <c r="BD175" s="177">
        <f t="shared" si="154"/>
        <v>101.20886108224423</v>
      </c>
      <c r="BE175" s="124">
        <f t="shared" si="155"/>
        <v>18.70475989873616</v>
      </c>
      <c r="BF175" s="121">
        <f t="shared" si="156"/>
        <v>56.590755515808908</v>
      </c>
      <c r="BG175" s="121">
        <f t="shared" si="157"/>
        <v>57.702180171723462</v>
      </c>
      <c r="BH175" s="121">
        <f t="shared" si="158"/>
        <v>450.60926040202582</v>
      </c>
      <c r="BI175" s="121">
        <f t="shared" si="159"/>
        <v>598.53445807285482</v>
      </c>
      <c r="BJ175" s="121">
        <f t="shared" si="160"/>
        <v>30.38538899350181</v>
      </c>
      <c r="BK175" s="121">
        <f t="shared" si="161"/>
        <v>384.00653114585714</v>
      </c>
      <c r="BL175" s="121">
        <f t="shared" si="162"/>
        <v>223.04911444047355</v>
      </c>
      <c r="BM175" s="121">
        <f t="shared" si="163"/>
        <v>49.425797224565542</v>
      </c>
      <c r="BN175" s="121">
        <f t="shared" si="164"/>
        <v>15.385772837061111</v>
      </c>
      <c r="BO175" s="121">
        <f t="shared" si="165"/>
        <v>28.936407781342517</v>
      </c>
      <c r="BP175" s="121">
        <f t="shared" si="166"/>
        <v>45.024242721807816</v>
      </c>
      <c r="BQ175" s="121">
        <f t="shared" si="167"/>
        <v>154.17853663760133</v>
      </c>
      <c r="BR175" s="121">
        <f t="shared" si="168"/>
        <v>6.4698061682513623</v>
      </c>
      <c r="BS175" s="121">
        <f t="shared" si="169"/>
        <v>26.165754877258657</v>
      </c>
      <c r="BT175" s="121">
        <f t="shared" si="170"/>
        <v>59.309242851021267</v>
      </c>
      <c r="BU175" s="121">
        <f t="shared" si="171"/>
        <v>4.3240520949154888</v>
      </c>
      <c r="BV175" s="121">
        <f t="shared" si="172"/>
        <v>32.425623960066559</v>
      </c>
      <c r="BW175" s="121">
        <f t="shared" si="173"/>
        <v>1.2114057618787546</v>
      </c>
      <c r="BX175" s="122">
        <f t="shared" si="174"/>
        <v>2242.4390915567524</v>
      </c>
      <c r="BY175" s="125">
        <f t="shared" si="175"/>
        <v>0.22424390915567524</v>
      </c>
    </row>
    <row r="176" spans="1:77" x14ac:dyDescent="0.25">
      <c r="A176" s="104" t="s">
        <v>844</v>
      </c>
      <c r="B176" s="95" t="s">
        <v>727</v>
      </c>
      <c r="C176" s="96" t="s">
        <v>835</v>
      </c>
      <c r="D176" s="98">
        <v>47.108117</v>
      </c>
      <c r="E176" s="98">
        <v>-120.427065</v>
      </c>
      <c r="F176" s="97" t="s">
        <v>801</v>
      </c>
      <c r="G176" s="243" t="s">
        <v>776</v>
      </c>
      <c r="H176" s="71">
        <v>53.564087100000002</v>
      </c>
      <c r="I176" s="65">
        <v>14.06549375</v>
      </c>
      <c r="J176" s="65">
        <v>11.69857039</v>
      </c>
      <c r="K176" s="65">
        <v>8.8139202500000007</v>
      </c>
      <c r="L176" s="65">
        <v>5.0398192100000001</v>
      </c>
      <c r="M176" s="65">
        <v>2.84742673</v>
      </c>
      <c r="N176" s="65">
        <v>1.0957034399999999</v>
      </c>
      <c r="O176" s="66">
        <v>1.780815030736</v>
      </c>
      <c r="P176" s="66">
        <v>0.20294278999999998</v>
      </c>
      <c r="Q176" s="66">
        <v>0.32085993000000002</v>
      </c>
      <c r="R176" s="65">
        <v>99.429638620735986</v>
      </c>
      <c r="S176" s="72">
        <v>0.45521053487247276</v>
      </c>
      <c r="T176" s="78">
        <v>53.871348466139601</v>
      </c>
      <c r="U176" s="65">
        <v>14.146178086447003</v>
      </c>
      <c r="V176" s="65">
        <v>11.765677269152089</v>
      </c>
      <c r="W176" s="65">
        <v>8.8644798193622965</v>
      </c>
      <c r="X176" s="65">
        <v>5.0687292842568459</v>
      </c>
      <c r="Y176" s="65">
        <v>2.8637605139662763</v>
      </c>
      <c r="Z176" s="65">
        <v>1.1019887582810661</v>
      </c>
      <c r="AA176" s="65">
        <v>1.7910303762932636</v>
      </c>
      <c r="AB176" s="65">
        <v>0.20410693714185582</v>
      </c>
      <c r="AC176" s="65">
        <v>0.32270048895972236</v>
      </c>
      <c r="AD176" s="72">
        <v>100</v>
      </c>
      <c r="AE176" s="174"/>
      <c r="AF176" s="139">
        <v>16.118261000000004</v>
      </c>
      <c r="AG176" s="134">
        <v>41.341499999999996</v>
      </c>
      <c r="AH176" s="134">
        <v>36.036200000000001</v>
      </c>
      <c r="AI176" s="134">
        <v>308.3587</v>
      </c>
      <c r="AJ176" s="134">
        <v>463.06359411000005</v>
      </c>
      <c r="AK176" s="134">
        <v>26.770943079999999</v>
      </c>
      <c r="AL176" s="134">
        <v>312.71209999999996</v>
      </c>
      <c r="AM176" s="134">
        <v>157.33948776</v>
      </c>
      <c r="AN176" s="134">
        <v>33.683999999999997</v>
      </c>
      <c r="AO176" s="137">
        <v>10.460100000000001</v>
      </c>
      <c r="AP176" s="134">
        <v>21.262441780000003</v>
      </c>
      <c r="AQ176" s="134">
        <v>33.884100000000004</v>
      </c>
      <c r="AR176" s="134">
        <v>115.4653</v>
      </c>
      <c r="AS176" s="134">
        <v>5.1999999999999993</v>
      </c>
      <c r="AT176" s="134">
        <v>19.769100000000002</v>
      </c>
      <c r="AU176" s="134">
        <v>44.088000000000001</v>
      </c>
      <c r="AV176" s="134">
        <v>3.6072000000000002</v>
      </c>
      <c r="AW176" s="134">
        <v>24.273099999999999</v>
      </c>
      <c r="AX176" s="134">
        <v>0.7</v>
      </c>
      <c r="AY176" s="134">
        <f t="shared" si="149"/>
        <v>1674.13412773</v>
      </c>
      <c r="AZ176" s="136">
        <f t="shared" si="150"/>
        <v>0.16741341277300001</v>
      </c>
      <c r="BA176" s="136">
        <f t="shared" si="151"/>
        <v>99.597052033508987</v>
      </c>
      <c r="BB176" s="136">
        <f t="shared" si="152"/>
        <v>99.640349879849865</v>
      </c>
      <c r="BC176" s="136">
        <f t="shared" si="153"/>
        <v>100.09556041472234</v>
      </c>
      <c r="BD176" s="177">
        <f t="shared" si="154"/>
        <v>101.39410172801234</v>
      </c>
      <c r="BE176" s="124">
        <f t="shared" si="155"/>
        <v>20.51090579645717</v>
      </c>
      <c r="BF176" s="121">
        <f t="shared" si="156"/>
        <v>60.423660166166627</v>
      </c>
      <c r="BG176" s="121">
        <f t="shared" si="157"/>
        <v>55.274317270219775</v>
      </c>
      <c r="BH176" s="121">
        <f t="shared" si="158"/>
        <v>453.63389139413459</v>
      </c>
      <c r="BI176" s="121">
        <f t="shared" si="159"/>
        <v>517.01013194136749</v>
      </c>
      <c r="BJ176" s="121">
        <f t="shared" si="160"/>
        <v>29.276705858050775</v>
      </c>
      <c r="BK176" s="121">
        <f t="shared" si="161"/>
        <v>369.81542800730426</v>
      </c>
      <c r="BL176" s="121">
        <f t="shared" si="162"/>
        <v>212.53422146225827</v>
      </c>
      <c r="BM176" s="121">
        <f t="shared" si="163"/>
        <v>42.777031887970303</v>
      </c>
      <c r="BN176" s="121">
        <f t="shared" si="164"/>
        <v>14.963619686564915</v>
      </c>
      <c r="BO176" s="121">
        <f t="shared" si="165"/>
        <v>28.581698847125651</v>
      </c>
      <c r="BP176" s="121">
        <f t="shared" si="166"/>
        <v>42.41564565196866</v>
      </c>
      <c r="BQ176" s="121">
        <f t="shared" si="167"/>
        <v>143.72665536178673</v>
      </c>
      <c r="BR176" s="121">
        <f t="shared" si="168"/>
        <v>5.6015637820358117</v>
      </c>
      <c r="BS176" s="121">
        <f t="shared" si="169"/>
        <v>23.184681311640635</v>
      </c>
      <c r="BT176" s="121">
        <f t="shared" si="170"/>
        <v>54.195304670761317</v>
      </c>
      <c r="BU176" s="121">
        <f t="shared" si="171"/>
        <v>4.1046633465208293</v>
      </c>
      <c r="BV176" s="121">
        <f t="shared" si="172"/>
        <v>28.311885357737108</v>
      </c>
      <c r="BW176" s="121">
        <f t="shared" si="173"/>
        <v>0.77057933873881435</v>
      </c>
      <c r="BX176" s="122">
        <f t="shared" si="174"/>
        <v>2107.1125911388094</v>
      </c>
      <c r="BY176" s="125">
        <f t="shared" si="175"/>
        <v>0.21071125911388094</v>
      </c>
    </row>
    <row r="177" spans="1:77" x14ac:dyDescent="0.25">
      <c r="A177" s="104" t="s">
        <v>844</v>
      </c>
      <c r="B177" s="95" t="s">
        <v>769</v>
      </c>
      <c r="C177" s="96" t="s">
        <v>835</v>
      </c>
      <c r="D177" s="98">
        <v>47.108117</v>
      </c>
      <c r="E177" s="98">
        <v>-120.427065</v>
      </c>
      <c r="F177" s="97" t="s">
        <v>801</v>
      </c>
      <c r="G177" s="243" t="s">
        <v>776</v>
      </c>
      <c r="H177" s="71">
        <v>53.386297339999999</v>
      </c>
      <c r="I177" s="65">
        <v>14.01905992</v>
      </c>
      <c r="J177" s="65">
        <v>11.795903040000001</v>
      </c>
      <c r="K177" s="65">
        <v>8.7716212300000009</v>
      </c>
      <c r="L177" s="65">
        <v>5.0167861500000006</v>
      </c>
      <c r="M177" s="65">
        <v>2.83444086</v>
      </c>
      <c r="N177" s="65">
        <v>1.09677533</v>
      </c>
      <c r="O177" s="66">
        <v>1.7757454132819999</v>
      </c>
      <c r="P177" s="66">
        <v>0.20250547999999999</v>
      </c>
      <c r="Q177" s="66">
        <v>0.32247652000000004</v>
      </c>
      <c r="R177" s="65">
        <v>99.221611283281987</v>
      </c>
      <c r="S177" s="72">
        <v>0.45521053487247276</v>
      </c>
      <c r="T177" s="78">
        <v>53.805110247181752</v>
      </c>
      <c r="U177" s="65">
        <v>14.129038763515922</v>
      </c>
      <c r="V177" s="65">
        <v>11.888441325874247</v>
      </c>
      <c r="W177" s="65">
        <v>8.8404341721045459</v>
      </c>
      <c r="X177" s="65">
        <v>5.0561425934485777</v>
      </c>
      <c r="Y177" s="65">
        <v>2.8566769107463381</v>
      </c>
      <c r="Z177" s="65">
        <v>1.1053794791425622</v>
      </c>
      <c r="AA177" s="65">
        <v>1.7896760497188156</v>
      </c>
      <c r="AB177" s="65">
        <v>0.20409412564550891</v>
      </c>
      <c r="AC177" s="65">
        <v>0.32500633262174672</v>
      </c>
      <c r="AD177" s="72">
        <v>100</v>
      </c>
      <c r="AE177" s="174"/>
      <c r="AF177" s="139">
        <v>17.456615580000001</v>
      </c>
      <c r="AG177" s="134">
        <v>43.058499999999995</v>
      </c>
      <c r="AH177" s="134">
        <v>36.468900000000005</v>
      </c>
      <c r="AI177" s="134">
        <v>304.73450000000003</v>
      </c>
      <c r="AJ177" s="134">
        <v>460.3497696</v>
      </c>
      <c r="AK177" s="134">
        <v>26.246893560000004</v>
      </c>
      <c r="AL177" s="134">
        <v>312.363</v>
      </c>
      <c r="AM177" s="134">
        <v>157.68357623999998</v>
      </c>
      <c r="AN177" s="134">
        <v>33.496099999999998</v>
      </c>
      <c r="AO177" s="137">
        <v>10.4055</v>
      </c>
      <c r="AP177" s="134">
        <v>20.778113260000001</v>
      </c>
      <c r="AQ177" s="134">
        <v>33.149000000000001</v>
      </c>
      <c r="AR177" s="134">
        <v>114.3117</v>
      </c>
      <c r="AS177" s="134">
        <v>5.2026000000000003</v>
      </c>
      <c r="AT177" s="134">
        <v>20.2669</v>
      </c>
      <c r="AU177" s="134">
        <v>41.673400000000001</v>
      </c>
      <c r="AV177" s="138">
        <v>3.6</v>
      </c>
      <c r="AW177" s="134">
        <v>23.5867</v>
      </c>
      <c r="AX177" s="138">
        <v>1.2999999999999998</v>
      </c>
      <c r="AY177" s="134">
        <f t="shared" si="149"/>
        <v>1666.1317682400004</v>
      </c>
      <c r="AZ177" s="136">
        <f t="shared" si="150"/>
        <v>0.16661317682400004</v>
      </c>
      <c r="BA177" s="136">
        <f t="shared" si="151"/>
        <v>99.388224460105988</v>
      </c>
      <c r="BB177" s="136">
        <f t="shared" si="152"/>
        <v>99.431336517345031</v>
      </c>
      <c r="BC177" s="136">
        <f t="shared" si="153"/>
        <v>99.886547052217509</v>
      </c>
      <c r="BD177" s="177">
        <f t="shared" si="154"/>
        <v>101.19589228965751</v>
      </c>
      <c r="BE177" s="124">
        <f t="shared" si="155"/>
        <v>22.213996763444051</v>
      </c>
      <c r="BF177" s="121">
        <f t="shared" si="156"/>
        <v>62.933182667897526</v>
      </c>
      <c r="BG177" s="121">
        <f t="shared" si="157"/>
        <v>55.938016469436789</v>
      </c>
      <c r="BH177" s="121">
        <f t="shared" si="158"/>
        <v>448.30224370853136</v>
      </c>
      <c r="BI177" s="121">
        <f t="shared" si="159"/>
        <v>513.9801490495413</v>
      </c>
      <c r="BJ177" s="121">
        <f t="shared" si="160"/>
        <v>28.703605253927698</v>
      </c>
      <c r="BK177" s="121">
        <f t="shared" si="161"/>
        <v>369.40258000456521</v>
      </c>
      <c r="BL177" s="121">
        <f t="shared" si="162"/>
        <v>212.999016271572</v>
      </c>
      <c r="BM177" s="121">
        <f t="shared" si="163"/>
        <v>42.538408081660194</v>
      </c>
      <c r="BN177" s="121">
        <f t="shared" si="164"/>
        <v>14.885512055195573</v>
      </c>
      <c r="BO177" s="121">
        <f t="shared" si="165"/>
        <v>27.930647945025822</v>
      </c>
      <c r="BP177" s="121">
        <f t="shared" si="166"/>
        <v>41.495457684197277</v>
      </c>
      <c r="BQ177" s="121">
        <f t="shared" si="167"/>
        <v>142.29069954107388</v>
      </c>
      <c r="BR177" s="121">
        <f t="shared" si="168"/>
        <v>5.6043645639268309</v>
      </c>
      <c r="BS177" s="121">
        <f t="shared" si="169"/>
        <v>23.768488078612052</v>
      </c>
      <c r="BT177" s="121">
        <f t="shared" si="170"/>
        <v>51.227150464219399</v>
      </c>
      <c r="BU177" s="121">
        <f t="shared" si="171"/>
        <v>4.0964704057094101</v>
      </c>
      <c r="BV177" s="121">
        <f t="shared" si="172"/>
        <v>27.511275707154745</v>
      </c>
      <c r="BW177" s="121">
        <f t="shared" si="173"/>
        <v>1.4310759148006551</v>
      </c>
      <c r="BX177" s="122">
        <f t="shared" si="174"/>
        <v>2097.2523406304917</v>
      </c>
      <c r="BY177" s="125">
        <f t="shared" si="175"/>
        <v>0.20972523406304919</v>
      </c>
    </row>
    <row r="178" spans="1:77" x14ac:dyDescent="0.25">
      <c r="A178" s="104" t="s">
        <v>883</v>
      </c>
      <c r="B178" s="95" t="s">
        <v>750</v>
      </c>
      <c r="C178" s="96" t="s">
        <v>882</v>
      </c>
      <c r="D178" s="98">
        <v>47.147407000000001</v>
      </c>
      <c r="E178" s="98">
        <v>-120.391993</v>
      </c>
      <c r="F178" s="97" t="s">
        <v>790</v>
      </c>
      <c r="G178" s="243" t="s">
        <v>778</v>
      </c>
      <c r="H178" s="71">
        <v>54.948115479999998</v>
      </c>
      <c r="I178" s="65">
        <v>13.88799199</v>
      </c>
      <c r="J178" s="65">
        <v>11.06974752</v>
      </c>
      <c r="K178" s="65">
        <v>7.7272553200000003</v>
      </c>
      <c r="L178" s="65">
        <v>4.1097326499999998</v>
      </c>
      <c r="M178" s="65">
        <v>2.97733705</v>
      </c>
      <c r="N178" s="65">
        <v>1.60295956</v>
      </c>
      <c r="O178" s="66">
        <v>1.8206655451020002</v>
      </c>
      <c r="P178" s="66">
        <v>0.18401585000000001</v>
      </c>
      <c r="Q178" s="66">
        <v>0.30245728999999999</v>
      </c>
      <c r="R178" s="65">
        <v>98.630278255101999</v>
      </c>
      <c r="S178" s="72">
        <v>0.81240768094555327</v>
      </c>
      <c r="T178" s="78">
        <v>55.711203954914943</v>
      </c>
      <c r="U178" s="65">
        <v>14.080860599500127</v>
      </c>
      <c r="V178" s="65">
        <v>11.223477937848541</v>
      </c>
      <c r="W178" s="65">
        <v>7.8345670890371641</v>
      </c>
      <c r="X178" s="65">
        <v>4.1668063019860835</v>
      </c>
      <c r="Y178" s="65">
        <v>3.0186846297840457</v>
      </c>
      <c r="Z178" s="65">
        <v>1.6252205594047191</v>
      </c>
      <c r="AA178" s="65">
        <v>1.845949922591666</v>
      </c>
      <c r="AB178" s="65">
        <v>0.18657135846666958</v>
      </c>
      <c r="AC178" s="65">
        <v>0.30665764646603777</v>
      </c>
      <c r="AD178" s="72">
        <v>100</v>
      </c>
      <c r="AE178" s="174"/>
      <c r="AF178" s="139">
        <v>16.55448668</v>
      </c>
      <c r="AG178" s="134">
        <v>12.238800000000001</v>
      </c>
      <c r="AH178" s="134">
        <v>33.0169</v>
      </c>
      <c r="AI178" s="134">
        <v>322.62669999999997</v>
      </c>
      <c r="AJ178" s="134">
        <v>597.28372917999991</v>
      </c>
      <c r="AK178" s="134">
        <v>42.554582480000001</v>
      </c>
      <c r="AL178" s="134">
        <v>323.57600000000002</v>
      </c>
      <c r="AM178" s="134">
        <v>164.56513767999996</v>
      </c>
      <c r="AN178" s="134">
        <v>32.467299999999994</v>
      </c>
      <c r="AO178" s="137">
        <v>10.3393</v>
      </c>
      <c r="AP178" s="134">
        <v>21.713160559999999</v>
      </c>
      <c r="AQ178" s="134">
        <v>30.369999999999997</v>
      </c>
      <c r="AR178" s="134">
        <v>116.1335</v>
      </c>
      <c r="AS178" s="134">
        <v>7.3851999999999993</v>
      </c>
      <c r="AT178" s="134">
        <v>20.758399999999998</v>
      </c>
      <c r="AU178" s="134">
        <v>48.8</v>
      </c>
      <c r="AV178" s="134">
        <v>5.5888</v>
      </c>
      <c r="AW178" s="134">
        <v>24.976600000000001</v>
      </c>
      <c r="AX178" s="134">
        <v>1.8</v>
      </c>
      <c r="AY178" s="134">
        <f t="shared" si="149"/>
        <v>1832.7485965799995</v>
      </c>
      <c r="AZ178" s="136">
        <f t="shared" si="150"/>
        <v>0.18327485965799994</v>
      </c>
      <c r="BA178" s="136">
        <f t="shared" si="151"/>
        <v>98.813553114759998</v>
      </c>
      <c r="BB178" s="136">
        <f t="shared" si="152"/>
        <v>98.858291264298401</v>
      </c>
      <c r="BC178" s="136">
        <f t="shared" si="153"/>
        <v>99.670698945243956</v>
      </c>
      <c r="BD178" s="177">
        <f t="shared" si="154"/>
        <v>100.89944091996395</v>
      </c>
      <c r="BE178" s="124">
        <f t="shared" si="155"/>
        <v>21.066014305276784</v>
      </c>
      <c r="BF178" s="121">
        <f t="shared" si="156"/>
        <v>17.887911470113089</v>
      </c>
      <c r="BG178" s="121">
        <f t="shared" si="157"/>
        <v>50.643147886822675</v>
      </c>
      <c r="BH178" s="121">
        <f t="shared" si="158"/>
        <v>474.62388895999374</v>
      </c>
      <c r="BI178" s="121">
        <f t="shared" si="159"/>
        <v>666.86680524582198</v>
      </c>
      <c r="BJ178" s="121">
        <f t="shared" si="160"/>
        <v>46.537695383240901</v>
      </c>
      <c r="BK178" s="121">
        <f t="shared" si="161"/>
        <v>382.6631490527277</v>
      </c>
      <c r="BL178" s="121">
        <f t="shared" si="162"/>
        <v>222.29463127526415</v>
      </c>
      <c r="BM178" s="121">
        <f t="shared" si="163"/>
        <v>41.231882419436467</v>
      </c>
      <c r="BN178" s="121">
        <f t="shared" si="164"/>
        <v>14.790810128516993</v>
      </c>
      <c r="BO178" s="121">
        <f t="shared" si="165"/>
        <v>29.187570391325302</v>
      </c>
      <c r="BP178" s="121">
        <f t="shared" si="166"/>
        <v>38.016744090894782</v>
      </c>
      <c r="BQ178" s="121">
        <f t="shared" si="167"/>
        <v>144.55840439039312</v>
      </c>
      <c r="BR178" s="121">
        <f t="shared" si="168"/>
        <v>7.9555132390559384</v>
      </c>
      <c r="BS178" s="121">
        <f t="shared" si="169"/>
        <v>24.344906371031602</v>
      </c>
      <c r="BT178" s="121">
        <f t="shared" si="170"/>
        <v>59.987544636480493</v>
      </c>
      <c r="BU178" s="121">
        <f t="shared" si="171"/>
        <v>6.3595427231746529</v>
      </c>
      <c r="BV178" s="121">
        <f t="shared" si="172"/>
        <v>29.132440266222964</v>
      </c>
      <c r="BW178" s="121">
        <f t="shared" si="173"/>
        <v>1.9814897281855226</v>
      </c>
      <c r="BX178" s="122">
        <f t="shared" si="174"/>
        <v>2280.1300919639793</v>
      </c>
      <c r="BY178" s="125">
        <f t="shared" si="175"/>
        <v>0.22801300919639794</v>
      </c>
    </row>
    <row r="179" spans="1:77" x14ac:dyDescent="0.25">
      <c r="A179" s="104" t="s">
        <v>883</v>
      </c>
      <c r="B179" s="95" t="s">
        <v>770</v>
      </c>
      <c r="C179" s="96" t="s">
        <v>882</v>
      </c>
      <c r="D179" s="98">
        <v>47.147407000000001</v>
      </c>
      <c r="E179" s="98">
        <v>-120.391993</v>
      </c>
      <c r="F179" s="97" t="s">
        <v>790</v>
      </c>
      <c r="G179" s="243" t="s">
        <v>778</v>
      </c>
      <c r="H179" s="71">
        <v>55.048649999999995</v>
      </c>
      <c r="I179" s="65">
        <v>13.912625</v>
      </c>
      <c r="J179" s="65">
        <v>11.158715000000001</v>
      </c>
      <c r="K179" s="65">
        <v>7.7502200000000006</v>
      </c>
      <c r="L179" s="65">
        <v>4.1077200000000005</v>
      </c>
      <c r="M179" s="65">
        <v>2.9946649999999999</v>
      </c>
      <c r="N179" s="65">
        <v>1.6099899999999998</v>
      </c>
      <c r="O179" s="66">
        <v>1.8245202680000001</v>
      </c>
      <c r="P179" s="66">
        <v>0.18529499999999999</v>
      </c>
      <c r="Q179" s="66">
        <v>0.30385000000000001</v>
      </c>
      <c r="R179" s="65">
        <v>98.896250267999989</v>
      </c>
      <c r="S179" s="72">
        <v>0.81240768094555327</v>
      </c>
      <c r="T179" s="78">
        <v>55.663030550524496</v>
      </c>
      <c r="U179" s="65">
        <v>14.06789940194702</v>
      </c>
      <c r="V179" s="65">
        <v>11.283253884511174</v>
      </c>
      <c r="W179" s="65">
        <v>7.8367177511762049</v>
      </c>
      <c r="X179" s="65">
        <v>4.153564962138045</v>
      </c>
      <c r="Y179" s="65">
        <v>3.0280875077515335</v>
      </c>
      <c r="Z179" s="65">
        <v>1.6279585885582832</v>
      </c>
      <c r="AA179" s="65">
        <v>1.8448831609446399</v>
      </c>
      <c r="AB179" s="65">
        <v>0.18736301881807157</v>
      </c>
      <c r="AC179" s="65">
        <v>0.30724117363054076</v>
      </c>
      <c r="AD179" s="72">
        <v>100</v>
      </c>
      <c r="AE179" s="174"/>
      <c r="AF179" s="139">
        <v>15.579120000000001</v>
      </c>
      <c r="AG179" s="134">
        <v>12.25</v>
      </c>
      <c r="AH179" s="134">
        <v>33.5</v>
      </c>
      <c r="AI179" s="134">
        <v>324.70000000000005</v>
      </c>
      <c r="AJ179" s="134">
        <v>600.60514999999998</v>
      </c>
      <c r="AK179" s="134">
        <v>42.501139999999999</v>
      </c>
      <c r="AL179" s="134">
        <v>325.85000000000002</v>
      </c>
      <c r="AM179" s="134">
        <v>165.09375999999997</v>
      </c>
      <c r="AN179" s="134">
        <v>33.5</v>
      </c>
      <c r="AO179" s="137">
        <v>10.199999999999999</v>
      </c>
      <c r="AP179" s="134">
        <v>21.515970000000003</v>
      </c>
      <c r="AQ179" s="134">
        <v>29.9</v>
      </c>
      <c r="AR179" s="134">
        <v>116.05</v>
      </c>
      <c r="AS179" s="134">
        <v>8</v>
      </c>
      <c r="AT179" s="134">
        <v>21.6</v>
      </c>
      <c r="AU179" s="134">
        <v>47.400000000000006</v>
      </c>
      <c r="AV179" s="134">
        <v>5.1999999999999993</v>
      </c>
      <c r="AW179" s="134">
        <v>24.549999999999997</v>
      </c>
      <c r="AX179" s="134">
        <v>1.6</v>
      </c>
      <c r="AY179" s="134">
        <f t="shared" si="149"/>
        <v>1839.5951400000001</v>
      </c>
      <c r="AZ179" s="136">
        <f t="shared" si="150"/>
        <v>0.18395951400000002</v>
      </c>
      <c r="BA179" s="136">
        <f t="shared" si="151"/>
        <v>99.080209781999983</v>
      </c>
      <c r="BB179" s="136">
        <f t="shared" si="152"/>
        <v>99.125117529893515</v>
      </c>
      <c r="BC179" s="136">
        <f t="shared" si="153"/>
        <v>99.93752521083907</v>
      </c>
      <c r="BD179" s="177">
        <f t="shared" si="154"/>
        <v>101.17614257583907</v>
      </c>
      <c r="BE179" s="124">
        <f t="shared" si="155"/>
        <v>19.82483486969852</v>
      </c>
      <c r="BF179" s="121">
        <f t="shared" si="156"/>
        <v>17.904281098546043</v>
      </c>
      <c r="BG179" s="121">
        <f t="shared" si="157"/>
        <v>51.384153394430108</v>
      </c>
      <c r="BH179" s="121">
        <f t="shared" si="158"/>
        <v>477.67397039770731</v>
      </c>
      <c r="BI179" s="121">
        <f t="shared" si="159"/>
        <v>670.57516893111983</v>
      </c>
      <c r="BJ179" s="121">
        <f t="shared" si="160"/>
        <v>46.479250682110681</v>
      </c>
      <c r="BK179" s="121">
        <f t="shared" si="161"/>
        <v>385.35239671307926</v>
      </c>
      <c r="BL179" s="121">
        <f t="shared" si="162"/>
        <v>223.00869444420081</v>
      </c>
      <c r="BM179" s="121">
        <f t="shared" si="163"/>
        <v>42.543360890838535</v>
      </c>
      <c r="BN179" s="121">
        <f t="shared" si="164"/>
        <v>14.591535530536239</v>
      </c>
      <c r="BO179" s="121">
        <f t="shared" si="165"/>
        <v>28.922500120481935</v>
      </c>
      <c r="BP179" s="121">
        <f t="shared" si="166"/>
        <v>37.428404620275074</v>
      </c>
      <c r="BQ179" s="121">
        <f t="shared" si="167"/>
        <v>144.45446688083217</v>
      </c>
      <c r="BR179" s="121">
        <f t="shared" si="168"/>
        <v>8.6177904339012503</v>
      </c>
      <c r="BS179" s="121">
        <f t="shared" si="169"/>
        <v>25.331912749262113</v>
      </c>
      <c r="BT179" s="121">
        <f t="shared" si="170"/>
        <v>58.26659048707328</v>
      </c>
      <c r="BU179" s="121">
        <f t="shared" si="171"/>
        <v>5.9171239193580361</v>
      </c>
      <c r="BV179" s="121">
        <f t="shared" si="172"/>
        <v>28.63485856905158</v>
      </c>
      <c r="BW179" s="121">
        <f t="shared" si="173"/>
        <v>1.7613242028315756</v>
      </c>
      <c r="BX179" s="122">
        <f t="shared" si="174"/>
        <v>2288.6726189353344</v>
      </c>
      <c r="BY179" s="125">
        <f t="shared" si="175"/>
        <v>0.22886726189353343</v>
      </c>
    </row>
    <row r="180" spans="1:77" x14ac:dyDescent="0.25">
      <c r="A180" s="182" t="s">
        <v>906</v>
      </c>
      <c r="B180" s="95" t="s">
        <v>905</v>
      </c>
      <c r="C180" s="96" t="s">
        <v>799</v>
      </c>
      <c r="D180" s="249">
        <v>47.154119999999999</v>
      </c>
      <c r="E180" s="249">
        <v>-120.45990399999999</v>
      </c>
      <c r="F180" s="251" t="s">
        <v>797</v>
      </c>
      <c r="G180" s="243" t="s">
        <v>784</v>
      </c>
      <c r="H180" s="71">
        <v>54.334878499999995</v>
      </c>
      <c r="I180" s="65">
        <v>13.498992499999998</v>
      </c>
      <c r="J180" s="65">
        <v>12.604878999999999</v>
      </c>
      <c r="K180" s="65">
        <v>7.5381004999999996</v>
      </c>
      <c r="L180" s="65">
        <v>3.9136369999999996</v>
      </c>
      <c r="M180" s="65">
        <v>3.1689314999999998</v>
      </c>
      <c r="N180" s="65">
        <v>1.4717499999999999</v>
      </c>
      <c r="O180" s="66">
        <v>2.1566719999999999</v>
      </c>
      <c r="P180" s="66">
        <v>0.20878549999999998</v>
      </c>
      <c r="Q180" s="66">
        <v>0.37636199999999997</v>
      </c>
      <c r="R180" s="65">
        <v>0.23738130934521803</v>
      </c>
      <c r="S180" s="72">
        <v>99.272988499999983</v>
      </c>
      <c r="T180" s="78">
        <v>54.732792193517987</v>
      </c>
      <c r="U180" s="65">
        <v>13.597850436425615</v>
      </c>
      <c r="V180" s="65">
        <v>12.697189024384009</v>
      </c>
      <c r="W180" s="65">
        <v>7.5933046983873167</v>
      </c>
      <c r="X180" s="65">
        <v>3.9422979595300491</v>
      </c>
      <c r="Y180" s="65">
        <v>3.1921387155580598</v>
      </c>
      <c r="Z180" s="65">
        <v>1.4825281501422716</v>
      </c>
      <c r="AA180" s="65">
        <v>2.1724660782222753</v>
      </c>
      <c r="AB180" s="65">
        <v>0.21031451067880366</v>
      </c>
      <c r="AC180" s="65">
        <v>0.3791182331536237</v>
      </c>
      <c r="AD180" s="72">
        <v>100</v>
      </c>
      <c r="AE180" s="174"/>
      <c r="AF180" s="139">
        <v>9.1574405145000028</v>
      </c>
      <c r="AG180" s="134">
        <v>9.4477823999999995</v>
      </c>
      <c r="AH180" s="134">
        <v>35.691894419999997</v>
      </c>
      <c r="AI180" s="134">
        <v>366.86159999999995</v>
      </c>
      <c r="AJ180" s="134">
        <v>587.91845000000001</v>
      </c>
      <c r="AK180" s="134">
        <v>37.250500000000002</v>
      </c>
      <c r="AL180" s="134">
        <v>321.59259999999995</v>
      </c>
      <c r="AM180" s="134">
        <v>173.29265519999996</v>
      </c>
      <c r="AN180" s="134">
        <v>37.098249999999993</v>
      </c>
      <c r="AO180" s="135">
        <v>11.05335</v>
      </c>
      <c r="AP180" s="134">
        <v>21.771749999999997</v>
      </c>
      <c r="AQ180" s="134">
        <v>15.336649999999999</v>
      </c>
      <c r="AR180" s="134">
        <v>127.42309999999999</v>
      </c>
      <c r="AS180" s="134">
        <v>6.8004999999999995</v>
      </c>
      <c r="AT180" s="134">
        <v>20.875513119999997</v>
      </c>
      <c r="AU180" s="134">
        <v>45.461849999999991</v>
      </c>
      <c r="AV180" s="134">
        <v>4.5268999999999995</v>
      </c>
      <c r="AW180" s="134">
        <v>26.552399999999999</v>
      </c>
      <c r="AX180" s="134">
        <v>1.61385</v>
      </c>
      <c r="AY180" s="134">
        <f t="shared" ref="AY180:AY187" si="176">SUM(AF180:AX180)</f>
        <v>1859.7270356544998</v>
      </c>
      <c r="AZ180" s="136">
        <f t="shared" ref="AZ180:AZ187" si="177">AY180/10000</f>
        <v>0.18597270356544998</v>
      </c>
      <c r="BA180" s="136">
        <f t="shared" ref="BA180:BA187" si="178">S180+AZ180</f>
        <v>99.458961203565437</v>
      </c>
      <c r="BB180" s="136">
        <f t="shared" ref="BB180:BB187" si="179">S180+BY180</f>
        <v>99.505693206073786</v>
      </c>
      <c r="BC180" s="136">
        <f t="shared" ref="BC180:BC187" si="180">BB180+R180</f>
        <v>99.743074515419011</v>
      </c>
      <c r="BD180" s="177">
        <f t="shared" ref="BD180:BD187" si="181">J180*0.111+BC180</f>
        <v>101.142216084419</v>
      </c>
      <c r="BE180" s="124">
        <f t="shared" ref="BE180:BE187" si="182">AF180*((58.71+16)/58.71)</f>
        <v>11.653080920427444</v>
      </c>
      <c r="BF180" s="121">
        <f t="shared" ref="BF180:BF187" si="183">AG180*((51.996*2+16*3)/(51.996*2))</f>
        <v>13.808632803877222</v>
      </c>
      <c r="BG180" s="121">
        <f t="shared" ref="BG180:BG187" si="184">AH180*((44.956*2+16*3)/(44.956*2))</f>
        <v>54.746202322838329</v>
      </c>
      <c r="BH180" s="121">
        <f t="shared" ref="BH180:BH187" si="185">AI180*((50.942*2+16*3)/(50.942*2))</f>
        <v>539.69891302265319</v>
      </c>
      <c r="BI180" s="121">
        <f t="shared" ref="BI180:BI187" si="186">AJ180*((137.34+16)/137.34)</f>
        <v>656.41047854230385</v>
      </c>
      <c r="BJ180" s="121">
        <f t="shared" ref="BJ180:BJ187" si="187">AK180*((85.47*2+16)/(85.47*2))</f>
        <v>40.737150286650291</v>
      </c>
      <c r="BK180" s="121">
        <f t="shared" ref="BK180:BK187" si="188">AL180*((87.62+16)/87.62)</f>
        <v>380.3175669025336</v>
      </c>
      <c r="BL180" s="121">
        <f t="shared" ref="BL180:BL187" si="189">AM180*((91.22+16*2)/91.22)</f>
        <v>234.08376423749172</v>
      </c>
      <c r="BM180" s="121">
        <f t="shared" ref="BM180:BM187" si="190">AN180*((88.905*2+16*3)/(88.905*2))</f>
        <v>47.112962333389561</v>
      </c>
      <c r="BN180" s="121">
        <f t="shared" ref="BN180:BN187" si="191">AO180*((92.906*2+16*5)/(92.906*2))</f>
        <v>15.812289142789485</v>
      </c>
      <c r="BO180" s="121">
        <f t="shared" ref="BO180:BO187" si="192">AP180*((69.72*2+16*3)/(69.72*2))</f>
        <v>29.266328313253009</v>
      </c>
      <c r="BP180" s="121">
        <f t="shared" ref="BP180:BP187" si="193">AQ180*((63.546+16)/63.546)</f>
        <v>19.198205408680323</v>
      </c>
      <c r="BQ180" s="121">
        <f t="shared" ref="BQ180:BQ187" si="194">AR180*((65.37+16)/65.37)</f>
        <v>158.61125358727242</v>
      </c>
      <c r="BR180" s="121">
        <f t="shared" ref="BR180:BR187" si="195">AS180*((207.19+16)/207.19)</f>
        <v>7.3256604807181809</v>
      </c>
      <c r="BS180" s="121">
        <f t="shared" ref="BS180:BS187" si="196">AT180*((138.91*2+16*3)/(138.91*2))</f>
        <v>24.482253562588724</v>
      </c>
      <c r="BT180" s="121">
        <f t="shared" ref="BT180:BT187" si="197">AU180*((140.12+16*2)/(140.02))</f>
        <v>55.884113855163534</v>
      </c>
      <c r="BU180" s="121">
        <f t="shared" ref="BU180:BU187" si="198">AV180*((232.038+16*2)/(232.038))</f>
        <v>5.1511977443349792</v>
      </c>
      <c r="BV180" s="121">
        <f t="shared" ref="BV180:BV187" si="199">AW180*((144.24*2+16*3)/(144.24*2))</f>
        <v>30.970436605657238</v>
      </c>
      <c r="BW180" s="121">
        <f t="shared" ref="BW180:BW187" si="200">AX180*((238.03*2+16*3)/(238.03*2))</f>
        <v>1.7765706654623366</v>
      </c>
      <c r="BX180" s="122">
        <f t="shared" ref="BX180:BX187" si="201">SUM(BE180:BW180)</f>
        <v>2327.0470607380857</v>
      </c>
      <c r="BY180" s="125">
        <f t="shared" ref="BY180:BY187" si="202">BX180/10000</f>
        <v>0.23270470607380858</v>
      </c>
    </row>
    <row r="181" spans="1:77" x14ac:dyDescent="0.25">
      <c r="A181" s="182" t="s">
        <v>906</v>
      </c>
      <c r="B181" s="95" t="s">
        <v>1115</v>
      </c>
      <c r="C181" s="96" t="s">
        <v>799</v>
      </c>
      <c r="D181" s="249">
        <v>47.154119999999999</v>
      </c>
      <c r="E181" s="249">
        <v>-120.45990399999999</v>
      </c>
      <c r="F181" s="251" t="s">
        <v>797</v>
      </c>
      <c r="G181" s="243" t="s">
        <v>784</v>
      </c>
      <c r="H181" s="71">
        <v>54.578160000000004</v>
      </c>
      <c r="I181" s="65">
        <v>13.582320000000001</v>
      </c>
      <c r="J181" s="65">
        <v>12.612198000000001</v>
      </c>
      <c r="K181" s="65">
        <v>7.5794160000000002</v>
      </c>
      <c r="L181" s="65">
        <v>3.921084</v>
      </c>
      <c r="M181" s="65">
        <v>3.1951499999999999</v>
      </c>
      <c r="N181" s="65">
        <v>1.4806319999999999</v>
      </c>
      <c r="O181" s="66">
        <v>2.1710699999999998</v>
      </c>
      <c r="P181" s="66">
        <v>0.21001800000000001</v>
      </c>
      <c r="Q181" s="66">
        <v>0.37780800000000003</v>
      </c>
      <c r="R181" s="65">
        <v>0.23738130934521803</v>
      </c>
      <c r="S181" s="72">
        <v>99.707856000000007</v>
      </c>
      <c r="T181" s="78">
        <v>54.73807399890336</v>
      </c>
      <c r="U181" s="65">
        <v>13.622116195137121</v>
      </c>
      <c r="V181" s="65">
        <v>12.649151737853034</v>
      </c>
      <c r="W181" s="65">
        <v>7.6016236875056267</v>
      </c>
      <c r="X181" s="65">
        <v>3.9325727754089908</v>
      </c>
      <c r="Y181" s="65">
        <v>3.204511788920624</v>
      </c>
      <c r="Z181" s="65">
        <v>1.4849702514915173</v>
      </c>
      <c r="AA181" s="65">
        <v>2.1774312347063201</v>
      </c>
      <c r="AB181" s="65">
        <v>0.21063335270191749</v>
      </c>
      <c r="AC181" s="65">
        <v>0.37891497737149221</v>
      </c>
      <c r="AD181" s="72">
        <v>100</v>
      </c>
      <c r="AE181" s="174"/>
      <c r="AF181" s="139">
        <v>10.556155176000001</v>
      </c>
      <c r="AG181" s="134">
        <v>9.4943232000000002</v>
      </c>
      <c r="AH181" s="134">
        <v>34.701844319999999</v>
      </c>
      <c r="AI181" s="134">
        <v>367.26120000000003</v>
      </c>
      <c r="AJ181" s="134">
        <v>595.85339999999997</v>
      </c>
      <c r="AK181" s="134">
        <v>37.505400000000002</v>
      </c>
      <c r="AL181" s="134">
        <v>323.32980000000003</v>
      </c>
      <c r="AM181" s="134">
        <v>174.32612939999999</v>
      </c>
      <c r="AN181" s="134">
        <v>37.128</v>
      </c>
      <c r="AO181" s="135">
        <v>11.689200000000001</v>
      </c>
      <c r="AP181" s="134">
        <v>21.1752</v>
      </c>
      <c r="AQ181" s="134">
        <v>16.258800000000001</v>
      </c>
      <c r="AR181" s="134">
        <v>127.62240000000001</v>
      </c>
      <c r="AS181" s="134">
        <v>7.4459999999999997</v>
      </c>
      <c r="AT181" s="134">
        <v>19.290680639999994</v>
      </c>
      <c r="AU181" s="134">
        <v>44.257800000000003</v>
      </c>
      <c r="AV181" s="134">
        <v>4.2840000000000007</v>
      </c>
      <c r="AW181" s="134">
        <v>26.346599999999999</v>
      </c>
      <c r="AX181" s="134">
        <v>2.8967999999999998</v>
      </c>
      <c r="AY181" s="134">
        <f t="shared" si="176"/>
        <v>1871.4237327359999</v>
      </c>
      <c r="AZ181" s="136">
        <f t="shared" si="177"/>
        <v>0.1871423732736</v>
      </c>
      <c r="BA181" s="136">
        <f t="shared" si="178"/>
        <v>99.894998373273609</v>
      </c>
      <c r="BB181" s="136">
        <f t="shared" si="179"/>
        <v>99.94189132034839</v>
      </c>
      <c r="BC181" s="136">
        <f t="shared" si="180"/>
        <v>100.17927262969361</v>
      </c>
      <c r="BD181" s="177">
        <f t="shared" si="181"/>
        <v>101.57922660769361</v>
      </c>
      <c r="BE181" s="124">
        <f t="shared" si="182"/>
        <v>13.432981658984161</v>
      </c>
      <c r="BF181" s="121">
        <f t="shared" si="183"/>
        <v>13.876655625571198</v>
      </c>
      <c r="BG181" s="121">
        <f t="shared" si="184"/>
        <v>53.227608704731736</v>
      </c>
      <c r="BH181" s="121">
        <f t="shared" si="185"/>
        <v>540.28677418240363</v>
      </c>
      <c r="BI181" s="121">
        <f t="shared" si="186"/>
        <v>665.2698438619484</v>
      </c>
      <c r="BJ181" s="121">
        <f t="shared" si="187"/>
        <v>41.015908950508951</v>
      </c>
      <c r="BK181" s="121">
        <f t="shared" si="188"/>
        <v>382.37199128052964</v>
      </c>
      <c r="BL181" s="121">
        <f t="shared" si="189"/>
        <v>235.47978145875905</v>
      </c>
      <c r="BM181" s="121">
        <f t="shared" si="190"/>
        <v>47.15074337776278</v>
      </c>
      <c r="BN181" s="121">
        <f t="shared" si="191"/>
        <v>16.721899717994532</v>
      </c>
      <c r="BO181" s="121">
        <f t="shared" si="192"/>
        <v>28.46442547332186</v>
      </c>
      <c r="BP181" s="121">
        <f t="shared" si="193"/>
        <v>20.352539967897272</v>
      </c>
      <c r="BQ181" s="121">
        <f t="shared" si="194"/>
        <v>158.85933437356587</v>
      </c>
      <c r="BR181" s="121">
        <f t="shared" si="195"/>
        <v>8.0210084463535889</v>
      </c>
      <c r="BS181" s="121">
        <f t="shared" si="196"/>
        <v>22.623603650294427</v>
      </c>
      <c r="BT181" s="121">
        <f t="shared" si="197"/>
        <v>54.404031824025139</v>
      </c>
      <c r="BU181" s="121">
        <f t="shared" si="198"/>
        <v>4.8747997827941987</v>
      </c>
      <c r="BV181" s="121">
        <f t="shared" si="199"/>
        <v>30.73039367720466</v>
      </c>
      <c r="BW181" s="121">
        <f t="shared" si="200"/>
        <v>3.1888774692265676</v>
      </c>
      <c r="BX181" s="122">
        <f t="shared" si="201"/>
        <v>2340.3532034838781</v>
      </c>
      <c r="BY181" s="125">
        <f t="shared" si="202"/>
        <v>0.23403532034838781</v>
      </c>
    </row>
    <row r="182" spans="1:77" x14ac:dyDescent="0.25">
      <c r="A182" s="182" t="s">
        <v>947</v>
      </c>
      <c r="B182" s="95" t="s">
        <v>946</v>
      </c>
      <c r="C182" s="107" t="s">
        <v>945</v>
      </c>
      <c r="D182" s="249">
        <v>47.171494000000003</v>
      </c>
      <c r="E182" s="249">
        <v>-120.390428</v>
      </c>
      <c r="F182" s="253" t="s">
        <v>807</v>
      </c>
      <c r="G182" s="243" t="s">
        <v>776</v>
      </c>
      <c r="H182" s="71">
        <v>54.508443499999991</v>
      </c>
      <c r="I182" s="65">
        <v>14.193962999999998</v>
      </c>
      <c r="J182" s="65">
        <v>11.057511499999999</v>
      </c>
      <c r="K182" s="65">
        <v>8.5611189999999997</v>
      </c>
      <c r="L182" s="65">
        <v>4.8197274999999991</v>
      </c>
      <c r="M182" s="65">
        <v>2.9198504999999999</v>
      </c>
      <c r="N182" s="65">
        <v>1.249465</v>
      </c>
      <c r="O182" s="66">
        <v>1.7560514999999999</v>
      </c>
      <c r="P182" s="66">
        <v>0.19193649999999998</v>
      </c>
      <c r="Q182" s="66">
        <v>0.31099599999999999</v>
      </c>
      <c r="R182" s="65">
        <v>0.24089129780184068</v>
      </c>
      <c r="S182" s="72">
        <v>99.569063999999997</v>
      </c>
      <c r="T182" s="78">
        <v>54.744356640733308</v>
      </c>
      <c r="U182" s="65">
        <v>14.255394627391492</v>
      </c>
      <c r="V182" s="65">
        <v>11.105368530932457</v>
      </c>
      <c r="W182" s="65">
        <v>8.5981716168387408</v>
      </c>
      <c r="X182" s="65">
        <v>4.840587333431194</v>
      </c>
      <c r="Y182" s="65">
        <v>2.9324876449576749</v>
      </c>
      <c r="Z182" s="65">
        <v>1.2548726982107616</v>
      </c>
      <c r="AA182" s="65">
        <v>1.7636517101335811</v>
      </c>
      <c r="AB182" s="65">
        <v>0.1927672032751056</v>
      </c>
      <c r="AC182" s="65">
        <v>0.31234199409567615</v>
      </c>
      <c r="AD182" s="72">
        <v>100</v>
      </c>
      <c r="AE182" s="174"/>
      <c r="AF182" s="139">
        <v>15.895607175600002</v>
      </c>
      <c r="AG182" s="134">
        <v>38.477107199999999</v>
      </c>
      <c r="AH182" s="134">
        <v>35.487160799999991</v>
      </c>
      <c r="AI182" s="134">
        <v>314.3861</v>
      </c>
      <c r="AJ182" s="134">
        <v>656.47154999999987</v>
      </c>
      <c r="AK182" s="134">
        <v>32.165349999999997</v>
      </c>
      <c r="AL182" s="134">
        <v>320.9024</v>
      </c>
      <c r="AM182" s="134">
        <v>162.75657964999996</v>
      </c>
      <c r="AN182" s="134">
        <v>33.373199999999997</v>
      </c>
      <c r="AO182" s="135">
        <v>11.246199999999998</v>
      </c>
      <c r="AP182" s="134">
        <v>20.249249999999996</v>
      </c>
      <c r="AQ182" s="134">
        <v>27.201999999999998</v>
      </c>
      <c r="AR182" s="134">
        <v>117.10055</v>
      </c>
      <c r="AS182" s="134">
        <v>6.1305999999999994</v>
      </c>
      <c r="AT182" s="134">
        <v>21.938421119999997</v>
      </c>
      <c r="AU182" s="134">
        <v>42.163099999999993</v>
      </c>
      <c r="AV182" s="134">
        <v>4.7704999999999993</v>
      </c>
      <c r="AW182" s="134">
        <v>22.644649999999995</v>
      </c>
      <c r="AX182" s="134">
        <v>1.89805</v>
      </c>
      <c r="AY182" s="134">
        <f t="shared" si="176"/>
        <v>1885.2583759455999</v>
      </c>
      <c r="AZ182" s="136">
        <f t="shared" si="177"/>
        <v>0.18852583759455999</v>
      </c>
      <c r="BA182" s="136">
        <f t="shared" si="178"/>
        <v>99.757589837594551</v>
      </c>
      <c r="BB182" s="136">
        <f t="shared" si="179"/>
        <v>99.803511249099444</v>
      </c>
      <c r="BC182" s="136">
        <f t="shared" si="180"/>
        <v>100.04440254690128</v>
      </c>
      <c r="BD182" s="177">
        <f t="shared" si="181"/>
        <v>101.27178632340129</v>
      </c>
      <c r="BE182" s="124">
        <f t="shared" si="182"/>
        <v>20.227573021445686</v>
      </c>
      <c r="BF182" s="121">
        <f t="shared" si="183"/>
        <v>56.2371382177706</v>
      </c>
      <c r="BG182" s="121">
        <f t="shared" si="184"/>
        <v>54.43217056955244</v>
      </c>
      <c r="BH182" s="121">
        <f t="shared" si="185"/>
        <v>462.50094433277064</v>
      </c>
      <c r="BI182" s="121">
        <f t="shared" si="186"/>
        <v>732.94995978593261</v>
      </c>
      <c r="BJ182" s="121">
        <f t="shared" si="187"/>
        <v>35.176029770679769</v>
      </c>
      <c r="BK182" s="121">
        <f t="shared" si="188"/>
        <v>379.50133175074188</v>
      </c>
      <c r="BL182" s="121">
        <f t="shared" si="189"/>
        <v>219.85163061250819</v>
      </c>
      <c r="BM182" s="121">
        <f t="shared" si="190"/>
        <v>42.382331094989027</v>
      </c>
      <c r="BN182" s="121">
        <f t="shared" si="191"/>
        <v>16.088169302305552</v>
      </c>
      <c r="BO182" s="121">
        <f t="shared" si="192"/>
        <v>27.219731927710839</v>
      </c>
      <c r="BP182" s="121">
        <f t="shared" si="193"/>
        <v>34.051085701696408</v>
      </c>
      <c r="BQ182" s="121">
        <f t="shared" si="194"/>
        <v>145.76215012238029</v>
      </c>
      <c r="BR182" s="121">
        <f t="shared" si="195"/>
        <v>6.6040282542593749</v>
      </c>
      <c r="BS182" s="121">
        <f t="shared" si="196"/>
        <v>25.728804151315238</v>
      </c>
      <c r="BT182" s="121">
        <f t="shared" si="197"/>
        <v>51.82911564062276</v>
      </c>
      <c r="BU182" s="121">
        <f t="shared" si="198"/>
        <v>5.4283922417879822</v>
      </c>
      <c r="BV182" s="121">
        <f t="shared" si="199"/>
        <v>26.412478618968382</v>
      </c>
      <c r="BW182" s="121">
        <f t="shared" si="200"/>
        <v>2.0894258769902949</v>
      </c>
      <c r="BX182" s="122">
        <f t="shared" si="201"/>
        <v>2344.472490994428</v>
      </c>
      <c r="BY182" s="125">
        <f t="shared" si="202"/>
        <v>0.23444724909944278</v>
      </c>
    </row>
    <row r="183" spans="1:77" x14ac:dyDescent="0.25">
      <c r="A183" s="182" t="s">
        <v>947</v>
      </c>
      <c r="B183" s="95" t="s">
        <v>1116</v>
      </c>
      <c r="C183" s="107" t="s">
        <v>945</v>
      </c>
      <c r="D183" s="249">
        <v>47.171494000000003</v>
      </c>
      <c r="E183" s="249">
        <v>-120.390428</v>
      </c>
      <c r="F183" s="253" t="s">
        <v>807</v>
      </c>
      <c r="G183" s="243" t="s">
        <v>776</v>
      </c>
      <c r="H183" s="71">
        <v>54.527017999999998</v>
      </c>
      <c r="I183" s="65">
        <v>14.203300999999998</v>
      </c>
      <c r="J183" s="65">
        <v>11.055278499999998</v>
      </c>
      <c r="K183" s="65">
        <v>8.5815204999999999</v>
      </c>
      <c r="L183" s="65">
        <v>4.8215544999999995</v>
      </c>
      <c r="M183" s="65">
        <v>2.9311169999999995</v>
      </c>
      <c r="N183" s="65">
        <v>1.2517995</v>
      </c>
      <c r="O183" s="66">
        <v>1.7563559999999998</v>
      </c>
      <c r="P183" s="66">
        <v>0.19183499999999998</v>
      </c>
      <c r="Q183" s="66">
        <v>0.31079299999999999</v>
      </c>
      <c r="R183" s="65">
        <v>0.24089129780184068</v>
      </c>
      <c r="S183" s="72">
        <v>99.630572999999998</v>
      </c>
      <c r="T183" s="78">
        <v>54.729202450737688</v>
      </c>
      <c r="U183" s="65">
        <v>14.255966388951711</v>
      </c>
      <c r="V183" s="65">
        <v>11.096271121516081</v>
      </c>
      <c r="W183" s="65">
        <v>8.613340505428992</v>
      </c>
      <c r="X183" s="65">
        <v>4.839432670933248</v>
      </c>
      <c r="Y183" s="65">
        <v>2.9419854887314556</v>
      </c>
      <c r="Z183" s="65">
        <v>1.2564411327836085</v>
      </c>
      <c r="AA183" s="65">
        <v>1.7628685122587819</v>
      </c>
      <c r="AB183" s="65">
        <v>0.19254631808651748</v>
      </c>
      <c r="AC183" s="65">
        <v>0.3119454105719135</v>
      </c>
      <c r="AD183" s="72">
        <v>100</v>
      </c>
      <c r="AE183" s="174"/>
      <c r="AF183" s="139">
        <v>15.0934771488</v>
      </c>
      <c r="AG183" s="134">
        <v>38.716159999999995</v>
      </c>
      <c r="AH183" s="134">
        <v>36.306095280000001</v>
      </c>
      <c r="AI183" s="134">
        <v>314.73119999999994</v>
      </c>
      <c r="AJ183" s="134">
        <v>657.31399999999996</v>
      </c>
      <c r="AK183" s="134">
        <v>31.525899999999996</v>
      </c>
      <c r="AL183" s="134">
        <v>320.88209999999998</v>
      </c>
      <c r="AM183" s="134">
        <v>162.60922194999998</v>
      </c>
      <c r="AN183" s="134">
        <v>33.951749999999997</v>
      </c>
      <c r="AO183" s="135">
        <v>10.931549999999998</v>
      </c>
      <c r="AP183" s="134">
        <v>20.888699999999996</v>
      </c>
      <c r="AQ183" s="134">
        <v>26.491499999999998</v>
      </c>
      <c r="AR183" s="134">
        <v>116.00434999999999</v>
      </c>
      <c r="AS183" s="134">
        <v>7.835799999999999</v>
      </c>
      <c r="AT183" s="134">
        <v>19.313038359999997</v>
      </c>
      <c r="AU183" s="134">
        <v>44.375799999999991</v>
      </c>
      <c r="AV183" s="134">
        <v>3.5727999999999995</v>
      </c>
      <c r="AW183" s="134">
        <v>23.436349999999997</v>
      </c>
      <c r="AX183" s="134">
        <v>0.5785499999999999</v>
      </c>
      <c r="AY183" s="134">
        <f t="shared" si="176"/>
        <v>1884.5583427387999</v>
      </c>
      <c r="AZ183" s="136">
        <f t="shared" si="177"/>
        <v>0.18845583427387999</v>
      </c>
      <c r="BA183" s="136">
        <f t="shared" si="178"/>
        <v>99.81902883427388</v>
      </c>
      <c r="BB183" s="136">
        <f t="shared" si="179"/>
        <v>99.864978936477868</v>
      </c>
      <c r="BC183" s="136">
        <f t="shared" si="180"/>
        <v>100.10587023427971</v>
      </c>
      <c r="BD183" s="177">
        <f t="shared" si="181"/>
        <v>101.33300614777971</v>
      </c>
      <c r="BE183" s="124">
        <f t="shared" si="182"/>
        <v>19.206841726909353</v>
      </c>
      <c r="BF183" s="121">
        <f t="shared" si="183"/>
        <v>56.586531567043615</v>
      </c>
      <c r="BG183" s="121">
        <f t="shared" si="184"/>
        <v>55.688297582695974</v>
      </c>
      <c r="BH183" s="121">
        <f t="shared" si="185"/>
        <v>463.00862923324564</v>
      </c>
      <c r="BI183" s="121">
        <f t="shared" si="186"/>
        <v>733.89055453618755</v>
      </c>
      <c r="BJ183" s="121">
        <f t="shared" si="187"/>
        <v>34.476727190827184</v>
      </c>
      <c r="BK183" s="121">
        <f t="shared" si="188"/>
        <v>379.47732483451267</v>
      </c>
      <c r="BL183" s="121">
        <f t="shared" si="189"/>
        <v>219.65257979257836</v>
      </c>
      <c r="BM183" s="121">
        <f t="shared" si="190"/>
        <v>43.117061287329165</v>
      </c>
      <c r="BN183" s="121">
        <f t="shared" si="191"/>
        <v>15.638049042042491</v>
      </c>
      <c r="BO183" s="121">
        <f t="shared" si="192"/>
        <v>28.079302409638551</v>
      </c>
      <c r="BP183" s="121">
        <f t="shared" si="193"/>
        <v>33.161691672174484</v>
      </c>
      <c r="BQ183" s="121">
        <f t="shared" si="194"/>
        <v>144.39764355973685</v>
      </c>
      <c r="BR183" s="121">
        <f t="shared" si="195"/>
        <v>8.4409102852454261</v>
      </c>
      <c r="BS183" s="121">
        <f t="shared" si="196"/>
        <v>22.649824197160747</v>
      </c>
      <c r="BT183" s="121">
        <f t="shared" si="197"/>
        <v>54.549083673760876</v>
      </c>
      <c r="BU183" s="121">
        <f t="shared" si="198"/>
        <v>4.0655192959773832</v>
      </c>
      <c r="BV183" s="121">
        <f t="shared" si="199"/>
        <v>27.335909068219632</v>
      </c>
      <c r="BW183" s="121">
        <f t="shared" si="200"/>
        <v>0.63688382346762995</v>
      </c>
      <c r="BX183" s="122">
        <f t="shared" si="201"/>
        <v>2344.0593647787541</v>
      </c>
      <c r="BY183" s="125">
        <f t="shared" si="202"/>
        <v>0.23440593647787542</v>
      </c>
    </row>
    <row r="184" spans="1:77" x14ac:dyDescent="0.25">
      <c r="A184" s="182" t="s">
        <v>990</v>
      </c>
      <c r="B184" s="95" t="s">
        <v>989</v>
      </c>
      <c r="C184" s="107" t="s">
        <v>810</v>
      </c>
      <c r="D184" s="249">
        <v>47.097940000000001</v>
      </c>
      <c r="E184" s="249">
        <v>-120.39504700000001</v>
      </c>
      <c r="F184" s="253" t="s">
        <v>801</v>
      </c>
      <c r="G184" s="243" t="s">
        <v>784</v>
      </c>
      <c r="H184" s="71">
        <v>54.071460999999999</v>
      </c>
      <c r="I184" s="65">
        <v>14.106366999999999</v>
      </c>
      <c r="J184" s="65">
        <v>11.39381</v>
      </c>
      <c r="K184" s="65">
        <v>8.8338640000000002</v>
      </c>
      <c r="L184" s="65">
        <v>4.8811279999999995</v>
      </c>
      <c r="M184" s="65">
        <v>2.9130419999999999</v>
      </c>
      <c r="N184" s="65">
        <v>1.2404819999999999</v>
      </c>
      <c r="O184" s="66">
        <v>1.8377960000000002</v>
      </c>
      <c r="P184" s="66">
        <v>0.201596</v>
      </c>
      <c r="Q184" s="66">
        <v>0.32158400000000004</v>
      </c>
      <c r="R184" s="65">
        <v>9.8409053632996221E-2</v>
      </c>
      <c r="S184" s="72">
        <v>99.801130000000015</v>
      </c>
      <c r="T184" s="78">
        <v>54.179207189337433</v>
      </c>
      <c r="U184" s="65">
        <v>14.134476232884333</v>
      </c>
      <c r="V184" s="65">
        <v>11.416514021434425</v>
      </c>
      <c r="W184" s="65">
        <v>8.8514669122483873</v>
      </c>
      <c r="X184" s="65">
        <v>4.8908544422292604</v>
      </c>
      <c r="Y184" s="65">
        <v>2.9188467104530775</v>
      </c>
      <c r="Z184" s="65">
        <v>1.2429538623460472</v>
      </c>
      <c r="AA184" s="65">
        <v>1.8414581077388601</v>
      </c>
      <c r="AB184" s="65">
        <v>0.20199771285154783</v>
      </c>
      <c r="AC184" s="65">
        <v>0.32222480847661744</v>
      </c>
      <c r="AD184" s="72">
        <v>100</v>
      </c>
      <c r="AE184" s="174"/>
      <c r="AF184" s="139">
        <v>17.481955254799999</v>
      </c>
      <c r="AG184" s="134">
        <v>42.134937600000008</v>
      </c>
      <c r="AH184" s="134">
        <v>36.500743499999999</v>
      </c>
      <c r="AI184" s="134">
        <v>319.32160000000005</v>
      </c>
      <c r="AJ184" s="134">
        <v>493.42540000000002</v>
      </c>
      <c r="AK184" s="134">
        <v>28.320399999999999</v>
      </c>
      <c r="AL184" s="134">
        <v>312.13040000000001</v>
      </c>
      <c r="AM184" s="134">
        <v>161.72440169999999</v>
      </c>
      <c r="AN184" s="134">
        <v>33.653199999999998</v>
      </c>
      <c r="AO184" s="135">
        <v>10.4131</v>
      </c>
      <c r="AP184" s="134">
        <v>20.492899999999999</v>
      </c>
      <c r="AQ184" s="134">
        <v>32.814900000000002</v>
      </c>
      <c r="AR184" s="134">
        <v>116.71560000000001</v>
      </c>
      <c r="AS184" s="134">
        <v>4.8479999999999999</v>
      </c>
      <c r="AT184" s="134">
        <v>18.244841999999998</v>
      </c>
      <c r="AU184" s="134">
        <v>37.9861</v>
      </c>
      <c r="AV184" s="134">
        <v>3.0199000000000003</v>
      </c>
      <c r="AW184" s="134">
        <v>21.886700000000001</v>
      </c>
      <c r="AX184" s="134">
        <v>0.5454</v>
      </c>
      <c r="AY184" s="134">
        <f t="shared" si="176"/>
        <v>1711.6604800548002</v>
      </c>
      <c r="AZ184" s="136">
        <f t="shared" si="177"/>
        <v>0.17116604800548002</v>
      </c>
      <c r="BA184" s="136">
        <f t="shared" si="178"/>
        <v>99.972296048005489</v>
      </c>
      <c r="BB184" s="136">
        <f t="shared" si="179"/>
        <v>100.01647641579466</v>
      </c>
      <c r="BC184" s="136">
        <f t="shared" si="180"/>
        <v>100.11488546942765</v>
      </c>
      <c r="BD184" s="177">
        <f t="shared" si="181"/>
        <v>101.37959837942765</v>
      </c>
      <c r="BE184" s="124">
        <f t="shared" si="182"/>
        <v>22.246242157828444</v>
      </c>
      <c r="BF184" s="121">
        <f t="shared" si="183"/>
        <v>61.5833279069467</v>
      </c>
      <c r="BG184" s="121">
        <f t="shared" si="184"/>
        <v>55.986859791485003</v>
      </c>
      <c r="BH184" s="121">
        <f t="shared" si="185"/>
        <v>469.76167695025731</v>
      </c>
      <c r="BI184" s="121">
        <f t="shared" si="186"/>
        <v>550.90906389981069</v>
      </c>
      <c r="BJ184" s="121">
        <f t="shared" si="187"/>
        <v>30.971192090792091</v>
      </c>
      <c r="BK184" s="121">
        <f t="shared" si="188"/>
        <v>369.1275056836339</v>
      </c>
      <c r="BL184" s="121">
        <f t="shared" si="189"/>
        <v>218.457364366082</v>
      </c>
      <c r="BM184" s="121">
        <f t="shared" si="190"/>
        <v>42.737917394972158</v>
      </c>
      <c r="BN184" s="121">
        <f t="shared" si="191"/>
        <v>14.896384179708521</v>
      </c>
      <c r="BO184" s="121">
        <f t="shared" si="192"/>
        <v>27.54725456110155</v>
      </c>
      <c r="BP184" s="121">
        <f t="shared" si="193"/>
        <v>41.077235945614206</v>
      </c>
      <c r="BQ184" s="121">
        <f t="shared" si="194"/>
        <v>145.28297953189536</v>
      </c>
      <c r="BR184" s="121">
        <f t="shared" si="195"/>
        <v>5.2223810029441573</v>
      </c>
      <c r="BS184" s="121">
        <f t="shared" si="196"/>
        <v>21.397071558707076</v>
      </c>
      <c r="BT184" s="121">
        <f t="shared" si="197"/>
        <v>46.694526010569916</v>
      </c>
      <c r="BU184" s="121">
        <f t="shared" si="198"/>
        <v>3.4363697161671802</v>
      </c>
      <c r="BV184" s="121">
        <f t="shared" si="199"/>
        <v>25.528413810316142</v>
      </c>
      <c r="BW184" s="121">
        <f t="shared" si="200"/>
        <v>0.60039138764021338</v>
      </c>
      <c r="BX184" s="122">
        <f t="shared" si="201"/>
        <v>2153.4641579464719</v>
      </c>
      <c r="BY184" s="125">
        <f t="shared" si="202"/>
        <v>0.21534641579464719</v>
      </c>
    </row>
    <row r="185" spans="1:77" x14ac:dyDescent="0.25">
      <c r="A185" s="182" t="s">
        <v>990</v>
      </c>
      <c r="B185" s="95" t="s">
        <v>1117</v>
      </c>
      <c r="C185" s="107" t="s">
        <v>810</v>
      </c>
      <c r="D185" s="249">
        <v>47.097940000000001</v>
      </c>
      <c r="E185" s="249">
        <v>-120.39504700000001</v>
      </c>
      <c r="F185" s="253" t="s">
        <v>801</v>
      </c>
      <c r="G185" s="243" t="s">
        <v>784</v>
      </c>
      <c r="H185" s="71">
        <v>53.975208000000002</v>
      </c>
      <c r="I185" s="65">
        <v>14.115658999999999</v>
      </c>
      <c r="J185" s="65">
        <v>11.361186999999999</v>
      </c>
      <c r="K185" s="65">
        <v>8.8343690000000006</v>
      </c>
      <c r="L185" s="65">
        <v>4.8693110000000006</v>
      </c>
      <c r="M185" s="65">
        <v>2.9173849999999999</v>
      </c>
      <c r="N185" s="65">
        <v>1.234119</v>
      </c>
      <c r="O185" s="66">
        <v>1.8377960000000002</v>
      </c>
      <c r="P185" s="66">
        <v>0.201596</v>
      </c>
      <c r="Q185" s="66">
        <v>0.32219000000000003</v>
      </c>
      <c r="R185" s="65">
        <v>9.8409053632996221E-2</v>
      </c>
      <c r="S185" s="72">
        <v>99.668819999999997</v>
      </c>
      <c r="T185" s="78">
        <v>54.15455706207819</v>
      </c>
      <c r="U185" s="65">
        <v>14.162562574735007</v>
      </c>
      <c r="V185" s="65">
        <v>11.398938002877932</v>
      </c>
      <c r="W185" s="65">
        <v>8.8637238807482621</v>
      </c>
      <c r="X185" s="65">
        <v>4.8854907683265445</v>
      </c>
      <c r="Y185" s="65">
        <v>2.9270788999006911</v>
      </c>
      <c r="Z185" s="65">
        <v>1.238219736122089</v>
      </c>
      <c r="AA185" s="65">
        <v>1.8439026367523967</v>
      </c>
      <c r="AB185" s="65">
        <v>0.20226586408868893</v>
      </c>
      <c r="AC185" s="65">
        <v>0.32326057437019928</v>
      </c>
      <c r="AD185" s="72">
        <v>100</v>
      </c>
      <c r="AE185" s="174"/>
      <c r="AF185" s="139">
        <v>16.200659554000001</v>
      </c>
      <c r="AG185" s="134">
        <v>42.176307200000004</v>
      </c>
      <c r="AH185" s="134">
        <v>37.360916060000001</v>
      </c>
      <c r="AI185" s="134">
        <v>316.8168</v>
      </c>
      <c r="AJ185" s="134">
        <v>491.91040000000004</v>
      </c>
      <c r="AK185" s="134">
        <v>29.279899999999998</v>
      </c>
      <c r="AL185" s="134">
        <v>311.25170000000003</v>
      </c>
      <c r="AM185" s="134">
        <v>161.66155949999998</v>
      </c>
      <c r="AN185" s="134">
        <v>34.733899999999998</v>
      </c>
      <c r="AO185" s="135">
        <v>11.0191</v>
      </c>
      <c r="AP185" s="134">
        <v>20.0182</v>
      </c>
      <c r="AQ185" s="134">
        <v>31.633200000000002</v>
      </c>
      <c r="AR185" s="134">
        <v>117.71549999999999</v>
      </c>
      <c r="AS185" s="134">
        <v>5.2520000000000007</v>
      </c>
      <c r="AT185" s="134">
        <v>19.894810319999998</v>
      </c>
      <c r="AU185" s="134">
        <v>44.914699999999996</v>
      </c>
      <c r="AV185" s="134">
        <v>3.3027000000000002</v>
      </c>
      <c r="AW185" s="134">
        <v>26.451900000000002</v>
      </c>
      <c r="AX185" s="134">
        <v>1.8079000000000001</v>
      </c>
      <c r="AY185" s="134">
        <f t="shared" si="176"/>
        <v>1723.402152634</v>
      </c>
      <c r="AZ185" s="136">
        <f t="shared" si="177"/>
        <v>0.17234021526339999</v>
      </c>
      <c r="BA185" s="136">
        <f t="shared" si="178"/>
        <v>99.8411602152634</v>
      </c>
      <c r="BB185" s="136">
        <f t="shared" si="179"/>
        <v>99.8855252692275</v>
      </c>
      <c r="BC185" s="136">
        <f t="shared" si="180"/>
        <v>99.983934322860492</v>
      </c>
      <c r="BD185" s="177">
        <f t="shared" si="181"/>
        <v>101.24502607986049</v>
      </c>
      <c r="BE185" s="124">
        <f t="shared" si="182"/>
        <v>20.615760096735482</v>
      </c>
      <c r="BF185" s="121">
        <f t="shared" si="183"/>
        <v>61.643792637341342</v>
      </c>
      <c r="BG185" s="121">
        <f t="shared" si="184"/>
        <v>57.306240053237836</v>
      </c>
      <c r="BH185" s="121">
        <f t="shared" si="185"/>
        <v>466.07680549644698</v>
      </c>
      <c r="BI185" s="121">
        <f t="shared" si="186"/>
        <v>549.21756761322274</v>
      </c>
      <c r="BJ185" s="121">
        <f t="shared" si="187"/>
        <v>32.020501380601381</v>
      </c>
      <c r="BK185" s="121">
        <f t="shared" si="188"/>
        <v>368.08834916685691</v>
      </c>
      <c r="BL185" s="121">
        <f t="shared" si="189"/>
        <v>218.37247710578819</v>
      </c>
      <c r="BM185" s="121">
        <f t="shared" si="190"/>
        <v>44.110353517799894</v>
      </c>
      <c r="BN185" s="121">
        <f t="shared" si="191"/>
        <v>15.763293055346262</v>
      </c>
      <c r="BO185" s="121">
        <f t="shared" si="192"/>
        <v>26.90914664371773</v>
      </c>
      <c r="BP185" s="121">
        <f t="shared" si="193"/>
        <v>39.598000302143333</v>
      </c>
      <c r="BQ185" s="121">
        <f t="shared" si="194"/>
        <v>146.52761564938044</v>
      </c>
      <c r="BR185" s="121">
        <f t="shared" si="195"/>
        <v>5.6575794198561713</v>
      </c>
      <c r="BS185" s="121">
        <f t="shared" si="196"/>
        <v>23.332111073581451</v>
      </c>
      <c r="BT185" s="121">
        <f t="shared" si="197"/>
        <v>55.211528095986282</v>
      </c>
      <c r="BU185" s="121">
        <f t="shared" si="198"/>
        <v>3.7581702247045747</v>
      </c>
      <c r="BV185" s="121">
        <f t="shared" si="199"/>
        <v>30.85321447587355</v>
      </c>
      <c r="BW185" s="121">
        <f t="shared" si="200"/>
        <v>1.9901862664370036</v>
      </c>
      <c r="BX185" s="122">
        <f t="shared" si="201"/>
        <v>2167.0526922750573</v>
      </c>
      <c r="BY185" s="125">
        <f t="shared" si="202"/>
        <v>0.21670526922750574</v>
      </c>
    </row>
    <row r="186" spans="1:77" x14ac:dyDescent="0.25">
      <c r="A186" s="182" t="s">
        <v>1041</v>
      </c>
      <c r="B186" s="95" t="s">
        <v>1040</v>
      </c>
      <c r="C186" s="107" t="s">
        <v>887</v>
      </c>
      <c r="D186" s="249">
        <v>47.156526999999997</v>
      </c>
      <c r="E186" s="249">
        <v>-120.406189</v>
      </c>
      <c r="F186" s="251" t="s">
        <v>795</v>
      </c>
      <c r="G186" s="243" t="s">
        <v>784</v>
      </c>
      <c r="H186" s="71">
        <v>53.686800999999996</v>
      </c>
      <c r="I186" s="65">
        <v>14.074700499999999</v>
      </c>
      <c r="J186" s="65">
        <v>11.4679775</v>
      </c>
      <c r="K186" s="65">
        <v>8.9762539999999991</v>
      </c>
      <c r="L186" s="65">
        <v>5.135798499999999</v>
      </c>
      <c r="M186" s="65">
        <v>2.8240344999999998</v>
      </c>
      <c r="N186" s="65">
        <v>1.1557804999999999</v>
      </c>
      <c r="O186" s="66">
        <v>1.7958395</v>
      </c>
      <c r="P186" s="66">
        <v>0.19751899999999997</v>
      </c>
      <c r="Q186" s="66">
        <v>0.28511349999999996</v>
      </c>
      <c r="R186" s="65">
        <v>0.33615059546666815</v>
      </c>
      <c r="S186" s="72">
        <v>99.599818499999984</v>
      </c>
      <c r="T186" s="78">
        <v>53.902508868527711</v>
      </c>
      <c r="U186" s="65">
        <v>14.131251152832172</v>
      </c>
      <c r="V186" s="65">
        <v>11.514054616475031</v>
      </c>
      <c r="W186" s="65">
        <v>9.0123196359037561</v>
      </c>
      <c r="X186" s="65">
        <v>5.1564335933001724</v>
      </c>
      <c r="Y186" s="65">
        <v>2.8353811709004271</v>
      </c>
      <c r="Z186" s="65">
        <v>1.1604243033836452</v>
      </c>
      <c r="AA186" s="65">
        <v>1.8030549925148711</v>
      </c>
      <c r="AB186" s="65">
        <v>0.19831261037890346</v>
      </c>
      <c r="AC186" s="65">
        <v>0.28625905578331956</v>
      </c>
      <c r="AD186" s="72">
        <v>100</v>
      </c>
      <c r="AE186" s="174"/>
      <c r="AF186" s="139">
        <v>17.736496248500004</v>
      </c>
      <c r="AG186" s="134">
        <v>46.5945088</v>
      </c>
      <c r="AH186" s="134">
        <v>36.999914769999997</v>
      </c>
      <c r="AI186" s="134">
        <v>321.82604999999995</v>
      </c>
      <c r="AJ186" s="134">
        <v>469.48824999999999</v>
      </c>
      <c r="AK186" s="134">
        <v>27.039599999999997</v>
      </c>
      <c r="AL186" s="134">
        <v>309.71709999999996</v>
      </c>
      <c r="AM186" s="134">
        <v>154.10457754999999</v>
      </c>
      <c r="AN186" s="134">
        <v>31.718749999999996</v>
      </c>
      <c r="AO186" s="135">
        <v>9.7541499999999992</v>
      </c>
      <c r="AP186" s="134">
        <v>20.239100000000001</v>
      </c>
      <c r="AQ186" s="134">
        <v>35.058099999999996</v>
      </c>
      <c r="AR186" s="134">
        <v>112.55334999999999</v>
      </c>
      <c r="AS186" s="134">
        <v>5.6230999999999991</v>
      </c>
      <c r="AT186" s="134">
        <v>20.779851399999995</v>
      </c>
      <c r="AU186" s="134">
        <v>37.301249999999996</v>
      </c>
      <c r="AV186" s="134">
        <v>2.4461499999999998</v>
      </c>
      <c r="AW186" s="134">
        <v>22.208199999999998</v>
      </c>
      <c r="AX186" s="134">
        <v>1.5833999999999999</v>
      </c>
      <c r="AY186" s="134">
        <f t="shared" si="176"/>
        <v>1682.7718987684998</v>
      </c>
      <c r="AZ186" s="136">
        <f t="shared" si="177"/>
        <v>0.16827718987684998</v>
      </c>
      <c r="BA186" s="136">
        <f t="shared" si="178"/>
        <v>99.76809568987683</v>
      </c>
      <c r="BB186" s="136">
        <f t="shared" si="179"/>
        <v>99.811938513242666</v>
      </c>
      <c r="BC186" s="136">
        <f t="shared" si="180"/>
        <v>100.14808910870933</v>
      </c>
      <c r="BD186" s="177">
        <f t="shared" si="181"/>
        <v>101.42103461120932</v>
      </c>
      <c r="BE186" s="124">
        <f t="shared" si="182"/>
        <v>22.570152184047611</v>
      </c>
      <c r="BF186" s="121">
        <f t="shared" si="183"/>
        <v>68.101321077867524</v>
      </c>
      <c r="BG186" s="121">
        <f t="shared" si="184"/>
        <v>56.752516302164778</v>
      </c>
      <c r="BH186" s="121">
        <f t="shared" si="185"/>
        <v>473.44603351065916</v>
      </c>
      <c r="BI186" s="121">
        <f t="shared" si="186"/>
        <v>524.18325509683996</v>
      </c>
      <c r="BJ186" s="121">
        <f t="shared" si="187"/>
        <v>29.570509090909088</v>
      </c>
      <c r="BK186" s="121">
        <f t="shared" si="188"/>
        <v>366.27352090846836</v>
      </c>
      <c r="BL186" s="121">
        <f t="shared" si="189"/>
        <v>208.16450389948477</v>
      </c>
      <c r="BM186" s="121">
        <f t="shared" si="190"/>
        <v>40.281260544963722</v>
      </c>
      <c r="BN186" s="121">
        <f t="shared" si="191"/>
        <v>13.953728068154907</v>
      </c>
      <c r="BO186" s="121">
        <f t="shared" si="192"/>
        <v>27.20608795180723</v>
      </c>
      <c r="BP186" s="121">
        <f t="shared" si="193"/>
        <v>43.885242542410218</v>
      </c>
      <c r="BQ186" s="121">
        <f t="shared" si="194"/>
        <v>140.10197475141501</v>
      </c>
      <c r="BR186" s="121">
        <f t="shared" si="195"/>
        <v>6.0573371736087642</v>
      </c>
      <c r="BS186" s="121">
        <f t="shared" si="196"/>
        <v>24.370064009603336</v>
      </c>
      <c r="BT186" s="121">
        <f t="shared" si="197"/>
        <v>45.852672118268814</v>
      </c>
      <c r="BU186" s="121">
        <f t="shared" si="198"/>
        <v>2.7834947452572423</v>
      </c>
      <c r="BV186" s="121">
        <f t="shared" si="199"/>
        <v>25.903407986688851</v>
      </c>
      <c r="BW186" s="121">
        <f t="shared" si="200"/>
        <v>1.743050464227198</v>
      </c>
      <c r="BX186" s="122">
        <f t="shared" si="201"/>
        <v>2121.2001324268463</v>
      </c>
      <c r="BY186" s="125">
        <f t="shared" si="202"/>
        <v>0.21212001324268462</v>
      </c>
    </row>
    <row r="187" spans="1:77" ht="15.75" thickBot="1" x14ac:dyDescent="0.3">
      <c r="A187" s="186" t="s">
        <v>1041</v>
      </c>
      <c r="B187" s="105" t="s">
        <v>1118</v>
      </c>
      <c r="C187" s="114" t="s">
        <v>887</v>
      </c>
      <c r="D187" s="254">
        <v>47.156526999999997</v>
      </c>
      <c r="E187" s="254">
        <v>-120.406189</v>
      </c>
      <c r="F187" s="255" t="s">
        <v>795</v>
      </c>
      <c r="G187" s="244" t="s">
        <v>784</v>
      </c>
      <c r="H187" s="73">
        <v>53.659903499999999</v>
      </c>
      <c r="I187" s="74">
        <v>14.082109999999998</v>
      </c>
      <c r="J187" s="74">
        <v>11.490916499999999</v>
      </c>
      <c r="K187" s="74">
        <v>8.9609274999999986</v>
      </c>
      <c r="L187" s="74">
        <v>5.1404674999999989</v>
      </c>
      <c r="M187" s="74">
        <v>2.8244404999999997</v>
      </c>
      <c r="N187" s="74">
        <v>1.1564909999999999</v>
      </c>
      <c r="O187" s="75">
        <v>1.7948244999999998</v>
      </c>
      <c r="P187" s="75">
        <v>0.19792499999999999</v>
      </c>
      <c r="Q187" s="75">
        <v>0.28420000000000001</v>
      </c>
      <c r="R187" s="74">
        <v>0.33615059546666815</v>
      </c>
      <c r="S187" s="76">
        <v>99.592205999999976</v>
      </c>
      <c r="T187" s="79">
        <v>53.879621363141617</v>
      </c>
      <c r="U187" s="74">
        <v>14.139771138315785</v>
      </c>
      <c r="V187" s="74">
        <v>11.537967639756872</v>
      </c>
      <c r="W187" s="74">
        <v>8.99761925145026</v>
      </c>
      <c r="X187" s="74">
        <v>5.1615158519533146</v>
      </c>
      <c r="Y187" s="74">
        <v>2.8360055605154488</v>
      </c>
      <c r="Z187" s="74">
        <v>1.1612264116330551</v>
      </c>
      <c r="AA187" s="74">
        <v>1.8021736560389074</v>
      </c>
      <c r="AB187" s="74">
        <v>0.19873543116416165</v>
      </c>
      <c r="AC187" s="74">
        <v>0.28536369603059109</v>
      </c>
      <c r="AD187" s="76">
        <v>100</v>
      </c>
      <c r="AE187" s="174"/>
      <c r="AF187" s="141">
        <v>18.230836828500003</v>
      </c>
      <c r="AG187" s="142">
        <v>45.742233599999999</v>
      </c>
      <c r="AH187" s="142">
        <v>37.386633829999994</v>
      </c>
      <c r="AI187" s="142">
        <v>322.02904999999993</v>
      </c>
      <c r="AJ187" s="142">
        <v>463.90574999999995</v>
      </c>
      <c r="AK187" s="142">
        <v>27.394849999999995</v>
      </c>
      <c r="AL187" s="142">
        <v>308.82389999999998</v>
      </c>
      <c r="AM187" s="142">
        <v>155.50447569999997</v>
      </c>
      <c r="AN187" s="142">
        <v>31.759349999999998</v>
      </c>
      <c r="AO187" s="172">
        <v>10.769149999999998</v>
      </c>
      <c r="AP187" s="142">
        <v>19.447399999999998</v>
      </c>
      <c r="AQ187" s="142">
        <v>37.737699999999997</v>
      </c>
      <c r="AR187" s="142">
        <v>113.56835</v>
      </c>
      <c r="AS187" s="142">
        <v>5.4911499999999993</v>
      </c>
      <c r="AT187" s="142">
        <v>17.091560639999994</v>
      </c>
      <c r="AU187" s="142">
        <v>39.777849999999994</v>
      </c>
      <c r="AV187" s="142">
        <v>2.6999</v>
      </c>
      <c r="AW187" s="142">
        <v>21.386049999999997</v>
      </c>
      <c r="AX187" s="142">
        <v>2.5273499999999998</v>
      </c>
      <c r="AY187" s="142">
        <f t="shared" si="176"/>
        <v>1681.2735405985002</v>
      </c>
      <c r="AZ187" s="143">
        <f t="shared" si="177"/>
        <v>0.16812735405985002</v>
      </c>
      <c r="BA187" s="143">
        <f t="shared" si="178"/>
        <v>99.760333354059824</v>
      </c>
      <c r="BB187" s="143">
        <f t="shared" si="179"/>
        <v>99.804252833276308</v>
      </c>
      <c r="BC187" s="143">
        <f t="shared" si="180"/>
        <v>100.14040342874297</v>
      </c>
      <c r="BD187" s="178">
        <f t="shared" si="181"/>
        <v>101.41589516024297</v>
      </c>
      <c r="BE187" s="126">
        <f t="shared" si="182"/>
        <v>23.199213412659432</v>
      </c>
      <c r="BF187" s="127">
        <f t="shared" si="183"/>
        <v>66.855657832633284</v>
      </c>
      <c r="BG187" s="127">
        <f t="shared" si="184"/>
        <v>57.345687391704772</v>
      </c>
      <c r="BH187" s="127">
        <f t="shared" si="185"/>
        <v>473.74467168740915</v>
      </c>
      <c r="BI187" s="127">
        <f t="shared" si="186"/>
        <v>517.95039831804274</v>
      </c>
      <c r="BJ187" s="127">
        <f t="shared" si="187"/>
        <v>29.959010524160519</v>
      </c>
      <c r="BK187" s="127">
        <f t="shared" si="188"/>
        <v>365.21721659438487</v>
      </c>
      <c r="BL187" s="127">
        <f t="shared" si="189"/>
        <v>210.05548668881821</v>
      </c>
      <c r="BM187" s="127">
        <f t="shared" si="190"/>
        <v>40.332820558461272</v>
      </c>
      <c r="BN187" s="127">
        <f t="shared" si="191"/>
        <v>15.405728907713168</v>
      </c>
      <c r="BO187" s="127">
        <f t="shared" si="192"/>
        <v>26.1418578313253</v>
      </c>
      <c r="BP187" s="127">
        <f t="shared" si="193"/>
        <v>47.23952859660718</v>
      </c>
      <c r="BQ187" s="127">
        <f t="shared" si="194"/>
        <v>141.3654067538626</v>
      </c>
      <c r="BR187" s="127">
        <f t="shared" si="195"/>
        <v>5.9151974926396056</v>
      </c>
      <c r="BS187" s="127">
        <f t="shared" si="196"/>
        <v>20.044533466722331</v>
      </c>
      <c r="BT187" s="127">
        <f t="shared" si="197"/>
        <v>48.897040008570194</v>
      </c>
      <c r="BU187" s="127">
        <f t="shared" si="198"/>
        <v>3.0722390134374544</v>
      </c>
      <c r="BV187" s="127">
        <f t="shared" si="199"/>
        <v>24.944460981697169</v>
      </c>
      <c r="BW187" s="127">
        <f t="shared" si="200"/>
        <v>2.7821767025164887</v>
      </c>
      <c r="BX187" s="128">
        <f t="shared" si="201"/>
        <v>2120.4683327633661</v>
      </c>
      <c r="BY187" s="129">
        <f t="shared" si="202"/>
        <v>0.21204683327633661</v>
      </c>
    </row>
    <row r="188" spans="1:77" x14ac:dyDescent="0.25">
      <c r="A188" s="108" t="s">
        <v>1099</v>
      </c>
      <c r="E188" s="81"/>
      <c r="F188" s="81"/>
      <c r="G188" s="81"/>
      <c r="AE188" s="173"/>
    </row>
    <row r="189" spans="1:77" x14ac:dyDescent="0.25">
      <c r="A189" s="109" t="s">
        <v>771</v>
      </c>
      <c r="E189" s="81"/>
      <c r="F189" s="81"/>
      <c r="G189" s="81"/>
    </row>
    <row r="190" spans="1:77" x14ac:dyDescent="0.25">
      <c r="A190" s="109" t="s">
        <v>703</v>
      </c>
      <c r="E190" s="81"/>
      <c r="F190" s="81"/>
      <c r="G190" s="81"/>
    </row>
    <row r="191" spans="1:77" x14ac:dyDescent="0.25">
      <c r="A191" s="81" t="s">
        <v>1129</v>
      </c>
      <c r="D191" s="106"/>
      <c r="E191" s="106"/>
    </row>
    <row r="192" spans="1:77" x14ac:dyDescent="0.25">
      <c r="A192" s="81"/>
      <c r="D192" s="106"/>
      <c r="E192" s="106"/>
    </row>
    <row r="193" spans="1:77" ht="15.75" thickBot="1" x14ac:dyDescent="0.3">
      <c r="A193" s="81"/>
      <c r="D193" s="106"/>
      <c r="E193" s="106"/>
    </row>
    <row r="194" spans="1:77" ht="15.75" thickBot="1" x14ac:dyDescent="0.3">
      <c r="A194" s="201" t="s">
        <v>1128</v>
      </c>
      <c r="B194" s="202"/>
      <c r="C194" s="203"/>
      <c r="D194" s="204"/>
      <c r="E194" s="204"/>
      <c r="F194" s="205"/>
      <c r="G194" s="206"/>
      <c r="H194" s="207"/>
      <c r="I194" s="207"/>
      <c r="J194" s="207"/>
      <c r="K194" s="207"/>
      <c r="L194" s="207"/>
      <c r="M194" s="207"/>
      <c r="N194" s="207"/>
      <c r="O194" s="208"/>
      <c r="P194" s="208"/>
      <c r="Q194" s="208"/>
      <c r="R194" s="207"/>
      <c r="S194" s="207"/>
      <c r="T194" s="207"/>
      <c r="U194" s="207"/>
      <c r="V194" s="207"/>
      <c r="W194" s="207"/>
      <c r="X194" s="207"/>
      <c r="Y194" s="207"/>
      <c r="Z194" s="207"/>
      <c r="AA194" s="207"/>
      <c r="AB194" s="207"/>
      <c r="AC194" s="207"/>
      <c r="AD194" s="207"/>
      <c r="AE194" s="209"/>
      <c r="AF194" s="210"/>
      <c r="AG194" s="210"/>
      <c r="AH194" s="210"/>
      <c r="AI194" s="210"/>
      <c r="AJ194" s="210"/>
      <c r="AK194" s="210"/>
      <c r="AL194" s="210"/>
      <c r="AM194" s="210"/>
      <c r="AN194" s="210"/>
      <c r="AO194" s="211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2"/>
      <c r="BA194" s="212"/>
      <c r="BB194" s="212"/>
      <c r="BC194" s="212"/>
      <c r="BD194" s="212"/>
      <c r="BE194" s="213"/>
      <c r="BF194" s="213"/>
      <c r="BG194" s="213"/>
      <c r="BH194" s="213"/>
      <c r="BI194" s="213"/>
      <c r="BJ194" s="213"/>
      <c r="BK194" s="213"/>
      <c r="BL194" s="213"/>
      <c r="BM194" s="213"/>
      <c r="BN194" s="213"/>
      <c r="BO194" s="213"/>
      <c r="BP194" s="213"/>
      <c r="BQ194" s="213"/>
      <c r="BR194" s="213"/>
      <c r="BS194" s="213"/>
      <c r="BT194" s="213"/>
      <c r="BU194" s="213"/>
      <c r="BV194" s="213"/>
      <c r="BW194" s="213"/>
      <c r="BX194" s="214"/>
      <c r="BY194" s="215"/>
    </row>
    <row r="195" spans="1:77" x14ac:dyDescent="0.25">
      <c r="A195" s="262" t="s">
        <v>1119</v>
      </c>
      <c r="B195" s="222"/>
      <c r="C195" s="223"/>
      <c r="D195" s="223"/>
      <c r="E195" s="113"/>
      <c r="F195" s="223"/>
      <c r="G195" s="223"/>
      <c r="H195" s="224">
        <v>59.14</v>
      </c>
      <c r="I195" s="224">
        <v>17.03</v>
      </c>
      <c r="J195" s="224">
        <v>6.1007118</v>
      </c>
      <c r="K195" s="224">
        <v>5.15</v>
      </c>
      <c r="L195" s="224">
        <v>1.8</v>
      </c>
      <c r="M195" s="224">
        <v>4.2039999999999997</v>
      </c>
      <c r="N195" s="224">
        <v>2.8980000000000001</v>
      </c>
      <c r="O195" s="225">
        <v>1.0509999999999999</v>
      </c>
      <c r="P195" s="225">
        <v>0.1004</v>
      </c>
      <c r="Q195" s="225">
        <v>0.48299999999999998</v>
      </c>
      <c r="R195" s="224"/>
      <c r="S195" s="224">
        <v>97.957111799999993</v>
      </c>
      <c r="T195" s="224">
        <v>60.373360252542682</v>
      </c>
      <c r="U195" s="224">
        <v>17.385159369306766</v>
      </c>
      <c r="V195" s="224">
        <v>6.2279416858021328</v>
      </c>
      <c r="W195" s="224">
        <v>5.2574028627087399</v>
      </c>
      <c r="X195" s="224">
        <v>1.8375388646360642</v>
      </c>
      <c r="Y195" s="224">
        <v>4.2916741038500081</v>
      </c>
      <c r="Z195" s="224">
        <v>2.9584375720640637</v>
      </c>
      <c r="AA195" s="224">
        <v>1.072918525962502</v>
      </c>
      <c r="AB195" s="224">
        <v>0.10249383444970046</v>
      </c>
      <c r="AC195" s="224">
        <v>0.49307292867734392</v>
      </c>
      <c r="AD195" s="240">
        <v>100</v>
      </c>
      <c r="AE195" s="236"/>
      <c r="AF195" s="232">
        <v>18.87</v>
      </c>
      <c r="AG195" s="226">
        <v>16.22</v>
      </c>
      <c r="AH195" s="226">
        <v>13.11</v>
      </c>
      <c r="AI195" s="226">
        <v>118.5</v>
      </c>
      <c r="AJ195" s="226">
        <v>1134</v>
      </c>
      <c r="AK195" s="226">
        <v>67.790000000000006</v>
      </c>
      <c r="AL195" s="226">
        <v>659.5</v>
      </c>
      <c r="AM195" s="226">
        <v>232</v>
      </c>
      <c r="AN195" s="226">
        <v>19.14</v>
      </c>
      <c r="AO195" s="227">
        <v>14.12</v>
      </c>
      <c r="AP195" s="226">
        <v>20.420000000000002</v>
      </c>
      <c r="AQ195" s="226">
        <v>51.51</v>
      </c>
      <c r="AR195" s="226">
        <v>86.7</v>
      </c>
      <c r="AS195" s="226">
        <v>13.14</v>
      </c>
      <c r="AT195" s="226">
        <v>38.21</v>
      </c>
      <c r="AU195" s="226">
        <v>69.430000000000007</v>
      </c>
      <c r="AV195" s="226">
        <v>6.1740000000000004</v>
      </c>
      <c r="AW195" s="226">
        <v>30.49</v>
      </c>
      <c r="AX195" s="226">
        <v>1.885</v>
      </c>
      <c r="AY195" s="226">
        <f t="shared" ref="AY195:AY215" si="203">SUM(AF195:AX195)</f>
        <v>2611.2089999999994</v>
      </c>
      <c r="AZ195" s="228">
        <f t="shared" ref="AZ195:AZ215" si="204">AY195/10000</f>
        <v>0.26112089999999993</v>
      </c>
      <c r="BA195" s="228">
        <f t="shared" ref="BA195:BA215" si="205">S195+AZ195</f>
        <v>98.218232699999987</v>
      </c>
      <c r="BB195" s="228">
        <f t="shared" ref="BB195:BB215" si="206">S195+BY195</f>
        <v>98.268016715281419</v>
      </c>
      <c r="BC195" s="228">
        <f t="shared" ref="BC195:BC215" si="207">BB195+R195</f>
        <v>98.268016715281419</v>
      </c>
      <c r="BD195" s="233">
        <f t="shared" ref="BD195:BD215" si="208">J195*0.111+BC195</f>
        <v>98.945195725081419</v>
      </c>
      <c r="BE195" s="230">
        <f t="shared" ref="BE195:BE215" si="209">AF195*((58.71+16)/58.71)</f>
        <v>24.012565150740933</v>
      </c>
      <c r="BF195" s="229">
        <f t="shared" ref="BF195:BF215" si="210">AG195*((51.996*2+16*3)/(51.996*2))</f>
        <v>23.706729748442186</v>
      </c>
      <c r="BG195" s="229">
        <f t="shared" ref="BG195:BG215" si="211">AH195*((44.956*2+16*3)/(44.956*2))</f>
        <v>20.108843313462049</v>
      </c>
      <c r="BH195" s="229">
        <f t="shared" ref="BH195:BH215" si="212">AI195*((50.942*2+16*3)/(50.942*2))</f>
        <v>174.32819677280045</v>
      </c>
      <c r="BI195" s="229">
        <f t="shared" ref="BI195:BI215" si="213">AJ195*((137.34+16)/137.34)</f>
        <v>1266.1100917431193</v>
      </c>
      <c r="BJ195" s="229">
        <f t="shared" ref="BJ195:BJ215" si="214">AK195*((85.47*2+16)/(85.47*2))</f>
        <v>74.13515034515035</v>
      </c>
      <c r="BK195" s="229">
        <f t="shared" ref="BK195:BK215" si="215">AL195*((87.62+16)/87.62)</f>
        <v>779.92912577037214</v>
      </c>
      <c r="BL195" s="229">
        <f t="shared" ref="BL195:BL215" si="216">AM195*((91.22+16*2)/91.22)</f>
        <v>313.3856610392458</v>
      </c>
      <c r="BM195" s="229">
        <f t="shared" ref="BM195:BM215" si="217">AN195*((88.905*2+16*3)/(88.905*2))</f>
        <v>24.30686350598954</v>
      </c>
      <c r="BN195" s="229">
        <f t="shared" ref="BN195:BN215" si="218">AO195*((92.906*2+16*5)/(92.906*2))</f>
        <v>20.199262910899186</v>
      </c>
      <c r="BO195" s="229">
        <f t="shared" ref="BO195:BO215" si="219">AP195*((69.72*2+16*3)/(69.72*2))</f>
        <v>27.449259896729782</v>
      </c>
      <c r="BP195" s="229">
        <f t="shared" ref="BP195:BP215" si="220">AQ195*((63.546+16)/63.546)</f>
        <v>64.479502407704658</v>
      </c>
      <c r="BQ195" s="229">
        <f t="shared" ref="BQ195:BQ215" si="221">AR195*((65.37+16)/65.37)</f>
        <v>107.92074346030289</v>
      </c>
      <c r="BR195" s="229">
        <f t="shared" ref="BR195:BR215" si="222">AS195*((207.19+16)/207.19)</f>
        <v>14.154720787682804</v>
      </c>
      <c r="BS195" s="229">
        <f t="shared" ref="BS195:BS215" si="223">AT195*((138.91*2+16*3)/(138.91*2))</f>
        <v>44.811684543949319</v>
      </c>
      <c r="BT195" s="229">
        <f t="shared" ref="BT195:BT215" si="224">AU195*((140.12+16*2)/(140.02))</f>
        <v>85.347033280959863</v>
      </c>
      <c r="BU195" s="229">
        <f t="shared" ref="BU195:BU215" si="225">AV195*((232.038+16*2)/(232.038))</f>
        <v>7.0254467457916387</v>
      </c>
      <c r="BV195" s="229">
        <f t="shared" ref="BV195:BV215" si="226">AW195*((144.24*2+16*3)/(144.24*2))</f>
        <v>35.563211314475872</v>
      </c>
      <c r="BW195" s="229">
        <f t="shared" ref="BW195:BW215" si="227">AX195*((238.03*2+16*3)/(238.03*2))</f>
        <v>2.0750600764609501</v>
      </c>
      <c r="BX195" s="170">
        <f t="shared" ref="BX195:BX215" si="228">SUM(BE195:BW195)</f>
        <v>3109.0491528142798</v>
      </c>
      <c r="BY195" s="171">
        <f t="shared" ref="BY195:BY215" si="229">BX195/10000</f>
        <v>0.310904915281428</v>
      </c>
    </row>
    <row r="196" spans="1:77" x14ac:dyDescent="0.25">
      <c r="A196" s="263" t="s">
        <v>1120</v>
      </c>
      <c r="B196" s="164"/>
      <c r="C196" s="216"/>
      <c r="D196" s="216"/>
      <c r="E196" s="111"/>
      <c r="F196" s="216"/>
      <c r="G196" s="216"/>
      <c r="H196" s="65">
        <v>59.344299999999997</v>
      </c>
      <c r="I196" s="65">
        <v>16.823599999999999</v>
      </c>
      <c r="J196" s="65">
        <v>6.0385</v>
      </c>
      <c r="K196" s="65">
        <v>5.2169999999999996</v>
      </c>
      <c r="L196" s="65">
        <v>1.7834000000000001</v>
      </c>
      <c r="M196" s="65">
        <v>4.2015000000000002</v>
      </c>
      <c r="N196" s="65">
        <v>2.8763000000000001</v>
      </c>
      <c r="O196" s="66">
        <v>1.0454000000000001</v>
      </c>
      <c r="P196" s="66">
        <v>0.10340000000000001</v>
      </c>
      <c r="Q196" s="66">
        <v>0.47989999999999999</v>
      </c>
      <c r="R196" s="65"/>
      <c r="S196" s="65">
        <v>97.913299999999992</v>
      </c>
      <c r="T196" s="65">
        <v>60.609028599791856</v>
      </c>
      <c r="U196" s="65">
        <v>17.182139709314264</v>
      </c>
      <c r="V196" s="65">
        <v>6.1671907697932768</v>
      </c>
      <c r="W196" s="65">
        <v>5.3281831988095592</v>
      </c>
      <c r="X196" s="65">
        <v>1.821407306259722</v>
      </c>
      <c r="Y196" s="65">
        <v>4.2910411557980384</v>
      </c>
      <c r="Z196" s="65">
        <v>2.9375988757400684</v>
      </c>
      <c r="AA196" s="65">
        <v>1.067679263184879</v>
      </c>
      <c r="AB196" s="65">
        <v>0.10560363096739668</v>
      </c>
      <c r="AC196" s="65">
        <v>0.49012749034094449</v>
      </c>
      <c r="AD196" s="72">
        <v>100</v>
      </c>
      <c r="AE196" s="237"/>
      <c r="AF196" s="139">
        <v>18.548499999999997</v>
      </c>
      <c r="AG196" s="134">
        <v>15.452160000000001</v>
      </c>
      <c r="AH196" s="134">
        <v>13.816998</v>
      </c>
      <c r="AI196" s="134">
        <v>119.5</v>
      </c>
      <c r="AJ196" s="134">
        <v>1127.73</v>
      </c>
      <c r="AK196" s="134">
        <v>67.92</v>
      </c>
      <c r="AL196" s="134">
        <v>657.83</v>
      </c>
      <c r="AM196" s="134">
        <v>232.91019999999997</v>
      </c>
      <c r="AN196" s="134">
        <v>19.100000000000001</v>
      </c>
      <c r="AO196" s="135">
        <v>13.93</v>
      </c>
      <c r="AP196" s="134">
        <v>20.28</v>
      </c>
      <c r="AQ196" s="134">
        <v>50.29</v>
      </c>
      <c r="AR196" s="134">
        <v>88.59</v>
      </c>
      <c r="AS196" s="134">
        <v>13.82</v>
      </c>
      <c r="AT196" s="134">
        <v>37.866751999999991</v>
      </c>
      <c r="AU196" s="134">
        <v>70.27</v>
      </c>
      <c r="AV196" s="134">
        <v>6.3</v>
      </c>
      <c r="AW196" s="134">
        <v>29.73</v>
      </c>
      <c r="AX196" s="134">
        <v>1.18</v>
      </c>
      <c r="AY196" s="134">
        <f t="shared" si="203"/>
        <v>2605.0646099999999</v>
      </c>
      <c r="AZ196" s="136">
        <f t="shared" si="204"/>
        <v>0.26050646099999997</v>
      </c>
      <c r="BA196" s="136">
        <f t="shared" si="205"/>
        <v>98.173806460999998</v>
      </c>
      <c r="BB196" s="136">
        <f t="shared" si="206"/>
        <v>98.223562759471577</v>
      </c>
      <c r="BC196" s="136">
        <f t="shared" si="207"/>
        <v>98.223562759471577</v>
      </c>
      <c r="BD196" s="140">
        <f t="shared" si="208"/>
        <v>98.89383625947157</v>
      </c>
      <c r="BE196" s="124">
        <f t="shared" si="209"/>
        <v>23.603448049735988</v>
      </c>
      <c r="BF196" s="121">
        <f t="shared" si="210"/>
        <v>22.584474793445651</v>
      </c>
      <c r="BG196" s="121">
        <f t="shared" si="211"/>
        <v>21.193275960672658</v>
      </c>
      <c r="BH196" s="121">
        <f t="shared" si="212"/>
        <v>175.79932079619962</v>
      </c>
      <c r="BI196" s="121">
        <f t="shared" si="213"/>
        <v>1259.1096417649628</v>
      </c>
      <c r="BJ196" s="121">
        <f t="shared" si="214"/>
        <v>74.277318357318364</v>
      </c>
      <c r="BK196" s="121">
        <f t="shared" si="215"/>
        <v>777.95417256334179</v>
      </c>
      <c r="BL196" s="121">
        <f t="shared" si="216"/>
        <v>314.61515943871956</v>
      </c>
      <c r="BM196" s="121">
        <f t="shared" si="217"/>
        <v>24.256065463134806</v>
      </c>
      <c r="BN196" s="121">
        <f t="shared" si="218"/>
        <v>19.927459798075471</v>
      </c>
      <c r="BO196" s="121">
        <f t="shared" si="219"/>
        <v>27.261067125645443</v>
      </c>
      <c r="BP196" s="121">
        <f t="shared" si="220"/>
        <v>62.952323356308817</v>
      </c>
      <c r="BQ196" s="121">
        <f t="shared" si="221"/>
        <v>110.27334098210187</v>
      </c>
      <c r="BR196" s="121">
        <f t="shared" si="222"/>
        <v>14.887232974564411</v>
      </c>
      <c r="BS196" s="121">
        <f t="shared" si="223"/>
        <v>44.409132303793811</v>
      </c>
      <c r="BT196" s="121">
        <f t="shared" si="224"/>
        <v>86.379605770604186</v>
      </c>
      <c r="BU196" s="121">
        <f t="shared" si="225"/>
        <v>7.1688232099914675</v>
      </c>
      <c r="BV196" s="121">
        <f t="shared" si="226"/>
        <v>34.676755407653914</v>
      </c>
      <c r="BW196" s="121">
        <f t="shared" si="227"/>
        <v>1.2989765995882869</v>
      </c>
      <c r="BX196" s="122">
        <f t="shared" si="228"/>
        <v>3102.6275947158588</v>
      </c>
      <c r="BY196" s="125">
        <f t="shared" si="229"/>
        <v>0.31026275947158588</v>
      </c>
    </row>
    <row r="197" spans="1:77" x14ac:dyDescent="0.25">
      <c r="A197" s="263" t="s">
        <v>1120</v>
      </c>
      <c r="B197" s="164"/>
      <c r="C197" s="216"/>
      <c r="D197" s="216"/>
      <c r="E197" s="111"/>
      <c r="F197" s="216"/>
      <c r="G197" s="216"/>
      <c r="H197" s="65">
        <v>59.304400000000001</v>
      </c>
      <c r="I197" s="65">
        <v>16.8202</v>
      </c>
      <c r="J197" s="65">
        <v>6.0334000000000003</v>
      </c>
      <c r="K197" s="65">
        <v>5.2122999999999999</v>
      </c>
      <c r="L197" s="65">
        <v>1.7829999999999999</v>
      </c>
      <c r="M197" s="65">
        <v>4.2012</v>
      </c>
      <c r="N197" s="65">
        <v>2.8763000000000001</v>
      </c>
      <c r="O197" s="66">
        <v>1.046</v>
      </c>
      <c r="P197" s="66">
        <v>0.1032</v>
      </c>
      <c r="Q197" s="66">
        <v>0.48070000000000002</v>
      </c>
      <c r="R197" s="65"/>
      <c r="S197" s="65">
        <v>97.860700000000008</v>
      </c>
      <c r="T197" s="65">
        <v>60.600833633930677</v>
      </c>
      <c r="U197" s="65">
        <v>17.187900760979634</v>
      </c>
      <c r="V197" s="65">
        <v>6.1652941374831771</v>
      </c>
      <c r="W197" s="65">
        <v>5.3262443452785435</v>
      </c>
      <c r="X197" s="65">
        <v>1.8219775660709556</v>
      </c>
      <c r="Y197" s="65">
        <v>4.2930410266838468</v>
      </c>
      <c r="Z197" s="65">
        <v>2.9391778313459844</v>
      </c>
      <c r="AA197" s="65">
        <v>1.0688662558105551</v>
      </c>
      <c r="AB197" s="65">
        <v>0.1054560206497603</v>
      </c>
      <c r="AC197" s="65">
        <v>0.49120842176685836</v>
      </c>
      <c r="AD197" s="72">
        <v>100</v>
      </c>
      <c r="AE197" s="237"/>
      <c r="AF197" s="139">
        <v>19.102823999999998</v>
      </c>
      <c r="AG197" s="134">
        <v>15.38048</v>
      </c>
      <c r="AH197" s="134">
        <v>12.886900000000001</v>
      </c>
      <c r="AI197" s="134">
        <v>120.98</v>
      </c>
      <c r="AJ197" s="134">
        <v>1136</v>
      </c>
      <c r="AK197" s="134">
        <v>67.7</v>
      </c>
      <c r="AL197" s="134">
        <v>657.43</v>
      </c>
      <c r="AM197" s="134">
        <v>232.61983999999998</v>
      </c>
      <c r="AN197" s="134">
        <v>19.010000000000002</v>
      </c>
      <c r="AO197" s="135">
        <v>14.39</v>
      </c>
      <c r="AP197" s="134">
        <v>19.93</v>
      </c>
      <c r="AQ197" s="134">
        <v>51.32</v>
      </c>
      <c r="AR197" s="134">
        <v>89.43</v>
      </c>
      <c r="AS197" s="134">
        <v>14.1</v>
      </c>
      <c r="AT197" s="134">
        <v>38.034303999999999</v>
      </c>
      <c r="AU197" s="134">
        <v>69.69</v>
      </c>
      <c r="AV197" s="134">
        <v>6.4</v>
      </c>
      <c r="AW197" s="134">
        <v>27.73</v>
      </c>
      <c r="AX197" s="134">
        <v>1.6</v>
      </c>
      <c r="AY197" s="134">
        <f t="shared" si="203"/>
        <v>2613.7343479999995</v>
      </c>
      <c r="AZ197" s="136">
        <f t="shared" si="204"/>
        <v>0.26137343479999997</v>
      </c>
      <c r="BA197" s="136">
        <f t="shared" si="205"/>
        <v>98.122073434800015</v>
      </c>
      <c r="BB197" s="136">
        <f t="shared" si="206"/>
        <v>98.17195431708582</v>
      </c>
      <c r="BC197" s="136">
        <f t="shared" si="207"/>
        <v>98.17195431708582</v>
      </c>
      <c r="BD197" s="140">
        <f t="shared" si="208"/>
        <v>98.841661717085827</v>
      </c>
      <c r="BE197" s="124">
        <f t="shared" si="209"/>
        <v>24.308839738375063</v>
      </c>
      <c r="BF197" s="121">
        <f t="shared" si="210"/>
        <v>22.479709171474731</v>
      </c>
      <c r="BG197" s="121">
        <f t="shared" si="211"/>
        <v>19.766640190408399</v>
      </c>
      <c r="BH197" s="121">
        <f t="shared" si="212"/>
        <v>177.97658435083039</v>
      </c>
      <c r="BI197" s="121">
        <f t="shared" si="213"/>
        <v>1268.3430901412553</v>
      </c>
      <c r="BJ197" s="121">
        <f t="shared" si="214"/>
        <v>74.036726336726332</v>
      </c>
      <c r="BK197" s="121">
        <f t="shared" si="215"/>
        <v>777.481129879023</v>
      </c>
      <c r="BL197" s="121">
        <f t="shared" si="216"/>
        <v>314.22294107432577</v>
      </c>
      <c r="BM197" s="121">
        <f t="shared" si="217"/>
        <v>24.141769866711659</v>
      </c>
      <c r="BN197" s="121">
        <f t="shared" si="218"/>
        <v>20.585509439648675</v>
      </c>
      <c r="BO197" s="121">
        <f t="shared" si="219"/>
        <v>26.790585197934597</v>
      </c>
      <c r="BP197" s="121">
        <f t="shared" si="220"/>
        <v>64.241663047241374</v>
      </c>
      <c r="BQ197" s="121">
        <f t="shared" si="221"/>
        <v>111.31893988067921</v>
      </c>
      <c r="BR197" s="121">
        <f t="shared" si="222"/>
        <v>15.188855639750953</v>
      </c>
      <c r="BS197" s="121">
        <f t="shared" si="223"/>
        <v>44.605632889208842</v>
      </c>
      <c r="BT197" s="121">
        <f t="shared" si="224"/>
        <v>85.666639051564061</v>
      </c>
      <c r="BU197" s="121">
        <f t="shared" si="225"/>
        <v>7.2826140545945073</v>
      </c>
      <c r="BV197" s="121">
        <f t="shared" si="226"/>
        <v>32.343976705490853</v>
      </c>
      <c r="BW197" s="121">
        <f t="shared" si="227"/>
        <v>1.7613242028315756</v>
      </c>
      <c r="BX197" s="122">
        <f t="shared" si="228"/>
        <v>3112.543170858075</v>
      </c>
      <c r="BY197" s="125">
        <f t="shared" si="229"/>
        <v>0.31125431708580747</v>
      </c>
    </row>
    <row r="198" spans="1:77" x14ac:dyDescent="0.25">
      <c r="A198" s="263" t="s">
        <v>1120</v>
      </c>
      <c r="B198" s="164"/>
      <c r="C198" s="216"/>
      <c r="D198" s="216"/>
      <c r="E198" s="111"/>
      <c r="F198" s="216"/>
      <c r="G198" s="216"/>
      <c r="H198" s="65">
        <v>59.293500000000002</v>
      </c>
      <c r="I198" s="65">
        <v>16.802900000000001</v>
      </c>
      <c r="J198" s="65">
        <v>6.0362999999999998</v>
      </c>
      <c r="K198" s="65">
        <v>5.2081</v>
      </c>
      <c r="L198" s="65">
        <v>1.7885</v>
      </c>
      <c r="M198" s="65">
        <v>4.1933999999999996</v>
      </c>
      <c r="N198" s="65">
        <v>2.8675999999999999</v>
      </c>
      <c r="O198" s="66">
        <v>1.046</v>
      </c>
      <c r="P198" s="66">
        <v>0.1031</v>
      </c>
      <c r="Q198" s="66">
        <v>0.48080000000000001</v>
      </c>
      <c r="R198" s="65"/>
      <c r="S198" s="65">
        <v>97.8202</v>
      </c>
      <c r="T198" s="65">
        <v>60.614780996154174</v>
      </c>
      <c r="U198" s="65">
        <v>17.177331471413883</v>
      </c>
      <c r="V198" s="65">
        <v>6.1708113457138714</v>
      </c>
      <c r="W198" s="65">
        <v>5.3241559514292547</v>
      </c>
      <c r="X198" s="65">
        <v>1.8283544707534845</v>
      </c>
      <c r="Y198" s="65">
        <v>4.2868446394507469</v>
      </c>
      <c r="Z198" s="65">
        <v>2.9315008556514912</v>
      </c>
      <c r="AA198" s="65">
        <v>1.0693087930713698</v>
      </c>
      <c r="AB198" s="65">
        <v>0.10539745369565795</v>
      </c>
      <c r="AC198" s="65">
        <v>0.49151402266607513</v>
      </c>
      <c r="AD198" s="72">
        <v>100</v>
      </c>
      <c r="AE198" s="237"/>
      <c r="AF198" s="139">
        <v>19.050747999999999</v>
      </c>
      <c r="AG198" s="134">
        <v>15.52384</v>
      </c>
      <c r="AH198" s="134">
        <v>13.301522</v>
      </c>
      <c r="AI198" s="134">
        <v>121.65</v>
      </c>
      <c r="AJ198" s="134">
        <v>1124.5899999999999</v>
      </c>
      <c r="AK198" s="134">
        <v>67.599999999999994</v>
      </c>
      <c r="AL198" s="134">
        <v>657.3</v>
      </c>
      <c r="AM198" s="134">
        <v>231.68653999999998</v>
      </c>
      <c r="AN198" s="134">
        <v>19.690000000000001</v>
      </c>
      <c r="AO198" s="135">
        <v>13.78</v>
      </c>
      <c r="AP198" s="134">
        <v>20.94</v>
      </c>
      <c r="AQ198" s="134">
        <v>49.85</v>
      </c>
      <c r="AR198" s="134">
        <v>87.75</v>
      </c>
      <c r="AS198" s="134">
        <v>14.34</v>
      </c>
      <c r="AT198" s="134">
        <v>38.662624000000001</v>
      </c>
      <c r="AU198" s="134">
        <v>65.37</v>
      </c>
      <c r="AV198" s="134">
        <v>5.87</v>
      </c>
      <c r="AW198" s="134">
        <v>29.7</v>
      </c>
      <c r="AX198" s="134">
        <v>1.94</v>
      </c>
      <c r="AY198" s="134">
        <f t="shared" si="203"/>
        <v>2598.5952739999998</v>
      </c>
      <c r="AZ198" s="136">
        <f t="shared" si="204"/>
        <v>0.25985952739999996</v>
      </c>
      <c r="BA198" s="136">
        <f t="shared" si="205"/>
        <v>98.080059527399996</v>
      </c>
      <c r="BB198" s="136">
        <f t="shared" si="206"/>
        <v>98.129721630443839</v>
      </c>
      <c r="BC198" s="136">
        <f t="shared" si="207"/>
        <v>98.129721630443839</v>
      </c>
      <c r="BD198" s="140">
        <f t="shared" si="208"/>
        <v>98.799750930443835</v>
      </c>
      <c r="BE198" s="124">
        <f t="shared" si="209"/>
        <v>24.242571675694091</v>
      </c>
      <c r="BF198" s="121">
        <f t="shared" si="210"/>
        <v>22.68924041541657</v>
      </c>
      <c r="BG198" s="121">
        <f t="shared" si="211"/>
        <v>20.402610353056321</v>
      </c>
      <c r="BH198" s="121">
        <f t="shared" si="212"/>
        <v>178.96223744650783</v>
      </c>
      <c r="BI198" s="121">
        <f t="shared" si="213"/>
        <v>1255.6038342798893</v>
      </c>
      <c r="BJ198" s="121">
        <f t="shared" si="214"/>
        <v>73.927366327366315</v>
      </c>
      <c r="BK198" s="121">
        <f t="shared" si="215"/>
        <v>777.32739100661945</v>
      </c>
      <c r="BL198" s="121">
        <f t="shared" si="216"/>
        <v>312.96223918877439</v>
      </c>
      <c r="BM198" s="121">
        <f t="shared" si="217"/>
        <v>25.005336595242113</v>
      </c>
      <c r="BN198" s="121">
        <f t="shared" si="218"/>
        <v>19.712878393214645</v>
      </c>
      <c r="BO198" s="121">
        <f t="shared" si="219"/>
        <v>28.148261617900175</v>
      </c>
      <c r="BP198" s="121">
        <f t="shared" si="220"/>
        <v>62.401537468920154</v>
      </c>
      <c r="BQ198" s="121">
        <f t="shared" si="221"/>
        <v>109.22774208352455</v>
      </c>
      <c r="BR198" s="121">
        <f t="shared" si="222"/>
        <v>15.44738935276799</v>
      </c>
      <c r="BS198" s="121">
        <f t="shared" si="223"/>
        <v>45.342510084515155</v>
      </c>
      <c r="BT198" s="121">
        <f t="shared" si="224"/>
        <v>80.356266247678903</v>
      </c>
      <c r="BU198" s="121">
        <f t="shared" si="225"/>
        <v>6.6795225781983989</v>
      </c>
      <c r="BV198" s="121">
        <f t="shared" si="226"/>
        <v>34.641763727121464</v>
      </c>
      <c r="BW198" s="121">
        <f t="shared" si="227"/>
        <v>2.1356055959332854</v>
      </c>
      <c r="BX198" s="122">
        <f t="shared" si="228"/>
        <v>3095.216304438341</v>
      </c>
      <c r="BY198" s="125">
        <f t="shared" si="229"/>
        <v>0.30952163044383413</v>
      </c>
    </row>
    <row r="199" spans="1:77" x14ac:dyDescent="0.25">
      <c r="A199" s="263" t="s">
        <v>1120</v>
      </c>
      <c r="B199" s="164"/>
      <c r="C199" s="216"/>
      <c r="D199" s="216"/>
      <c r="E199" s="111"/>
      <c r="F199" s="216"/>
      <c r="G199" s="216"/>
      <c r="H199" s="65">
        <v>59.252400000000002</v>
      </c>
      <c r="I199" s="65">
        <v>16.787800000000001</v>
      </c>
      <c r="J199" s="65">
        <v>6.0362999999999998</v>
      </c>
      <c r="K199" s="65">
        <v>5.2069999999999999</v>
      </c>
      <c r="L199" s="65">
        <v>1.7839</v>
      </c>
      <c r="M199" s="65">
        <v>4.1906999999999996</v>
      </c>
      <c r="N199" s="65">
        <v>2.8696999999999999</v>
      </c>
      <c r="O199" s="66">
        <v>1.0448</v>
      </c>
      <c r="P199" s="66">
        <v>0.1032</v>
      </c>
      <c r="Q199" s="66">
        <v>0.4793</v>
      </c>
      <c r="R199" s="65"/>
      <c r="S199" s="65">
        <v>97.755099999999999</v>
      </c>
      <c r="T199" s="65">
        <v>60.613103561860207</v>
      </c>
      <c r="U199" s="65">
        <v>17.173323949338705</v>
      </c>
      <c r="V199" s="65">
        <v>6.1749207969712065</v>
      </c>
      <c r="W199" s="65">
        <v>5.3265763116195473</v>
      </c>
      <c r="X199" s="65">
        <v>1.8248664264063974</v>
      </c>
      <c r="Y199" s="65">
        <v>4.2869374590174836</v>
      </c>
      <c r="Z199" s="65">
        <v>2.9356013138956434</v>
      </c>
      <c r="AA199" s="65">
        <v>1.0687933417284623</v>
      </c>
      <c r="AB199" s="65">
        <v>0.10556993957348518</v>
      </c>
      <c r="AC199" s="65">
        <v>0.49030689958887058</v>
      </c>
      <c r="AD199" s="72">
        <v>100</v>
      </c>
      <c r="AE199" s="237"/>
      <c r="AF199" s="139">
        <v>19.830380000000002</v>
      </c>
      <c r="AG199" s="134">
        <v>16.742400000000004</v>
      </c>
      <c r="AH199" s="134">
        <v>12.842076000000002</v>
      </c>
      <c r="AI199" s="134">
        <v>120.64</v>
      </c>
      <c r="AJ199" s="134">
        <v>1128.74</v>
      </c>
      <c r="AK199" s="134">
        <v>67.16</v>
      </c>
      <c r="AL199" s="134">
        <v>657.38</v>
      </c>
      <c r="AM199" s="134">
        <v>232.32947999999996</v>
      </c>
      <c r="AN199" s="134">
        <v>19.559999999999999</v>
      </c>
      <c r="AO199" s="135">
        <v>14.13</v>
      </c>
      <c r="AP199" s="134">
        <v>19.420000000000002</v>
      </c>
      <c r="AQ199" s="134">
        <v>49.85</v>
      </c>
      <c r="AR199" s="134">
        <v>89.45</v>
      </c>
      <c r="AS199" s="134">
        <v>13.99</v>
      </c>
      <c r="AT199" s="134">
        <v>37.992415999999999</v>
      </c>
      <c r="AU199" s="134">
        <v>68.819999999999993</v>
      </c>
      <c r="AV199" s="134">
        <v>6.34</v>
      </c>
      <c r="AW199" s="134">
        <v>29.31</v>
      </c>
      <c r="AX199" s="134">
        <v>1.66</v>
      </c>
      <c r="AY199" s="134">
        <f t="shared" si="203"/>
        <v>2606.1867519999996</v>
      </c>
      <c r="AZ199" s="136">
        <f t="shared" si="204"/>
        <v>0.26061867519999998</v>
      </c>
      <c r="BA199" s="136">
        <f t="shared" si="205"/>
        <v>98.015718675200006</v>
      </c>
      <c r="BB199" s="136">
        <f t="shared" si="206"/>
        <v>98.065517228167195</v>
      </c>
      <c r="BC199" s="136">
        <f t="shared" si="207"/>
        <v>98.065517228167195</v>
      </c>
      <c r="BD199" s="140">
        <f t="shared" si="208"/>
        <v>98.735546528167191</v>
      </c>
      <c r="BE199" s="124">
        <f t="shared" si="209"/>
        <v>25.234673646738209</v>
      </c>
      <c r="BF199" s="121">
        <f t="shared" si="210"/>
        <v>24.470255988922229</v>
      </c>
      <c r="BG199" s="121">
        <f t="shared" si="211"/>
        <v>19.69788665931133</v>
      </c>
      <c r="BH199" s="121">
        <f t="shared" si="212"/>
        <v>177.47640218287466</v>
      </c>
      <c r="BI199" s="121">
        <f t="shared" si="213"/>
        <v>1260.2373059560216</v>
      </c>
      <c r="BJ199" s="121">
        <f t="shared" si="214"/>
        <v>73.446182286182278</v>
      </c>
      <c r="BK199" s="121">
        <f t="shared" si="215"/>
        <v>777.42199954348325</v>
      </c>
      <c r="BL199" s="121">
        <f t="shared" si="216"/>
        <v>313.83072270993199</v>
      </c>
      <c r="BM199" s="121">
        <f t="shared" si="217"/>
        <v>24.840242955964229</v>
      </c>
      <c r="BN199" s="121">
        <f t="shared" si="218"/>
        <v>20.21356833788991</v>
      </c>
      <c r="BO199" s="121">
        <f t="shared" si="219"/>
        <v>26.105025817555941</v>
      </c>
      <c r="BP199" s="121">
        <f t="shared" si="220"/>
        <v>62.401537468920154</v>
      </c>
      <c r="BQ199" s="121">
        <f t="shared" si="221"/>
        <v>111.34383509255009</v>
      </c>
      <c r="BR199" s="121">
        <f t="shared" si="222"/>
        <v>15.070361021284812</v>
      </c>
      <c r="BS199" s="121">
        <f t="shared" si="223"/>
        <v>44.556507742855082</v>
      </c>
      <c r="BT199" s="121">
        <f t="shared" si="224"/>
        <v>84.597188973003838</v>
      </c>
      <c r="BU199" s="121">
        <f t="shared" si="225"/>
        <v>7.2143395478326831</v>
      </c>
      <c r="BV199" s="121">
        <f t="shared" si="226"/>
        <v>34.186871880199668</v>
      </c>
      <c r="BW199" s="121">
        <f t="shared" si="227"/>
        <v>1.8273738604377596</v>
      </c>
      <c r="BX199" s="122">
        <f t="shared" si="228"/>
        <v>3104.1722816719603</v>
      </c>
      <c r="BY199" s="125">
        <f t="shared" si="229"/>
        <v>0.31041722816719602</v>
      </c>
    </row>
    <row r="200" spans="1:77" x14ac:dyDescent="0.25">
      <c r="A200" s="263" t="s">
        <v>1120</v>
      </c>
      <c r="B200" s="164"/>
      <c r="C200" s="216"/>
      <c r="D200" s="216"/>
      <c r="E200" s="111"/>
      <c r="F200" s="216"/>
      <c r="G200" s="216"/>
      <c r="H200" s="65">
        <v>59.240900000000003</v>
      </c>
      <c r="I200" s="65">
        <v>16.777200000000001</v>
      </c>
      <c r="J200" s="65">
        <v>6.0347</v>
      </c>
      <c r="K200" s="65">
        <v>5.2096</v>
      </c>
      <c r="L200" s="65">
        <v>1.786</v>
      </c>
      <c r="M200" s="65">
        <v>4.1908000000000003</v>
      </c>
      <c r="N200" s="65">
        <v>2.8706</v>
      </c>
      <c r="O200" s="66">
        <v>1.0467</v>
      </c>
      <c r="P200" s="66">
        <v>0.10290000000000001</v>
      </c>
      <c r="Q200" s="66">
        <v>0.48020000000000002</v>
      </c>
      <c r="R200" s="65"/>
      <c r="S200" s="65">
        <v>97.739599999999996</v>
      </c>
      <c r="T200" s="65">
        <v>60.610949911806479</v>
      </c>
      <c r="U200" s="65">
        <v>17.165202231234833</v>
      </c>
      <c r="V200" s="65">
        <v>6.1742630417967748</v>
      </c>
      <c r="W200" s="65">
        <v>5.3300811544143833</v>
      </c>
      <c r="X200" s="65">
        <v>1.8273043883952873</v>
      </c>
      <c r="Y200" s="65">
        <v>4.2877196141584379</v>
      </c>
      <c r="Z200" s="65">
        <v>2.9369876692763222</v>
      </c>
      <c r="AA200" s="65">
        <v>1.070906776782389</v>
      </c>
      <c r="AB200" s="65">
        <v>0.10527974331795917</v>
      </c>
      <c r="AC200" s="65">
        <v>0.49130546881714271</v>
      </c>
      <c r="AD200" s="72">
        <v>100</v>
      </c>
      <c r="AE200" s="237"/>
      <c r="AF200" s="139">
        <v>19.897663999999999</v>
      </c>
      <c r="AG200" s="134">
        <v>16.578560000000003</v>
      </c>
      <c r="AH200" s="134">
        <v>12.248158</v>
      </c>
      <c r="AI200" s="134">
        <v>119.07</v>
      </c>
      <c r="AJ200" s="134">
        <v>1126.76</v>
      </c>
      <c r="AK200" s="134">
        <v>67.06</v>
      </c>
      <c r="AL200" s="134">
        <v>656.77</v>
      </c>
      <c r="AM200" s="134">
        <v>232.21540999999999</v>
      </c>
      <c r="AN200" s="134">
        <v>19.09</v>
      </c>
      <c r="AO200" s="135">
        <v>14.09</v>
      </c>
      <c r="AP200" s="134">
        <v>20.9</v>
      </c>
      <c r="AQ200" s="134">
        <v>48.61</v>
      </c>
      <c r="AR200" s="134">
        <v>89.36</v>
      </c>
      <c r="AS200" s="134">
        <v>14.16</v>
      </c>
      <c r="AT200" s="134">
        <v>34.463351999999993</v>
      </c>
      <c r="AU200" s="134">
        <v>69.19</v>
      </c>
      <c r="AV200" s="134">
        <v>6.61</v>
      </c>
      <c r="AW200" s="134">
        <v>28.93</v>
      </c>
      <c r="AX200" s="134">
        <v>1.01</v>
      </c>
      <c r="AY200" s="134">
        <f t="shared" si="203"/>
        <v>2597.0131440000009</v>
      </c>
      <c r="AZ200" s="136">
        <f t="shared" si="204"/>
        <v>0.25970131440000011</v>
      </c>
      <c r="BA200" s="136">
        <f t="shared" si="205"/>
        <v>97.9993013144</v>
      </c>
      <c r="BB200" s="136">
        <f t="shared" si="206"/>
        <v>98.048892103665537</v>
      </c>
      <c r="BC200" s="136">
        <f t="shared" si="207"/>
        <v>98.048892103665537</v>
      </c>
      <c r="BD200" s="140">
        <f t="shared" si="208"/>
        <v>98.718743803665532</v>
      </c>
      <c r="BE200" s="124">
        <f t="shared" si="209"/>
        <v>25.320294284448988</v>
      </c>
      <c r="BF200" s="121">
        <f t="shared" si="210"/>
        <v>24.230791710131555</v>
      </c>
      <c r="BG200" s="121">
        <f t="shared" si="211"/>
        <v>18.786902372275115</v>
      </c>
      <c r="BH200" s="121">
        <f t="shared" si="212"/>
        <v>175.16673746613799</v>
      </c>
      <c r="BI200" s="121">
        <f t="shared" si="213"/>
        <v>1258.0266375418669</v>
      </c>
      <c r="BJ200" s="121">
        <f t="shared" si="214"/>
        <v>73.336822276822275</v>
      </c>
      <c r="BK200" s="121">
        <f t="shared" si="215"/>
        <v>776.70060944989734</v>
      </c>
      <c r="BL200" s="121">
        <f t="shared" si="216"/>
        <v>313.67663692392023</v>
      </c>
      <c r="BM200" s="121">
        <f t="shared" si="217"/>
        <v>24.243365952421122</v>
      </c>
      <c r="BN200" s="121">
        <f t="shared" si="218"/>
        <v>20.156346629927022</v>
      </c>
      <c r="BO200" s="121">
        <f t="shared" si="219"/>
        <v>28.094492254733218</v>
      </c>
      <c r="BP200" s="121">
        <f t="shared" si="220"/>
        <v>60.849322695370283</v>
      </c>
      <c r="BQ200" s="121">
        <f t="shared" si="221"/>
        <v>111.23180663913109</v>
      </c>
      <c r="BR200" s="121">
        <f t="shared" si="222"/>
        <v>15.253489068005214</v>
      </c>
      <c r="BS200" s="121">
        <f t="shared" si="223"/>
        <v>40.417714162551285</v>
      </c>
      <c r="BT200" s="121">
        <f t="shared" si="224"/>
        <v>85.052012569632907</v>
      </c>
      <c r="BU200" s="121">
        <f t="shared" si="225"/>
        <v>7.5215748282608894</v>
      </c>
      <c r="BV200" s="121">
        <f t="shared" si="226"/>
        <v>33.743643926788685</v>
      </c>
      <c r="BW200" s="121">
        <f t="shared" si="227"/>
        <v>1.1118359030374321</v>
      </c>
      <c r="BX200" s="122">
        <f t="shared" si="228"/>
        <v>3092.9210366553602</v>
      </c>
      <c r="BY200" s="125">
        <f t="shared" si="229"/>
        <v>0.309292103665536</v>
      </c>
    </row>
    <row r="201" spans="1:77" x14ac:dyDescent="0.25">
      <c r="A201" s="263" t="s">
        <v>1120</v>
      </c>
      <c r="B201" s="164"/>
      <c r="C201" s="216"/>
      <c r="D201" s="216"/>
      <c r="E201" s="111"/>
      <c r="F201" s="216"/>
      <c r="G201" s="216"/>
      <c r="H201" s="65">
        <v>59.1815</v>
      </c>
      <c r="I201" s="65">
        <v>16.8066</v>
      </c>
      <c r="J201" s="65">
        <v>6.0312999999999999</v>
      </c>
      <c r="K201" s="65">
        <v>5.2030000000000003</v>
      </c>
      <c r="L201" s="65">
        <v>1.7827999999999999</v>
      </c>
      <c r="M201" s="65">
        <v>4.1871</v>
      </c>
      <c r="N201" s="65">
        <v>2.8748999999999998</v>
      </c>
      <c r="O201" s="66">
        <v>1.0423</v>
      </c>
      <c r="P201" s="66">
        <v>0.10290000000000001</v>
      </c>
      <c r="Q201" s="66">
        <v>0.47870000000000001</v>
      </c>
      <c r="R201" s="65"/>
      <c r="S201" s="65">
        <v>97.691100000000006</v>
      </c>
      <c r="T201" s="65">
        <v>60.580237094269584</v>
      </c>
      <c r="U201" s="65">
        <v>17.203818976344824</v>
      </c>
      <c r="V201" s="65">
        <v>6.1738479759159217</v>
      </c>
      <c r="W201" s="65">
        <v>5.3259713525592405</v>
      </c>
      <c r="X201" s="65">
        <v>1.8249359460585455</v>
      </c>
      <c r="Y201" s="65">
        <v>4.2860608591775504</v>
      </c>
      <c r="Z201" s="65">
        <v>2.9428474037041239</v>
      </c>
      <c r="AA201" s="65">
        <v>1.066934449504612</v>
      </c>
      <c r="AB201" s="65">
        <v>0.10533201079729884</v>
      </c>
      <c r="AC201" s="65">
        <v>0.4900139316682891</v>
      </c>
      <c r="AD201" s="72">
        <v>100</v>
      </c>
      <c r="AE201" s="237"/>
      <c r="AF201" s="139">
        <v>19.842344000000001</v>
      </c>
      <c r="AG201" s="134">
        <v>16.291840000000001</v>
      </c>
      <c r="AH201" s="134">
        <v>13.727350000000001</v>
      </c>
      <c r="AI201" s="134">
        <v>119.66</v>
      </c>
      <c r="AJ201" s="134">
        <v>1129.55</v>
      </c>
      <c r="AK201" s="134">
        <v>67.239999999999995</v>
      </c>
      <c r="AL201" s="134">
        <v>657.04</v>
      </c>
      <c r="AM201" s="134">
        <v>232.40207000000001</v>
      </c>
      <c r="AN201" s="134">
        <v>19.68</v>
      </c>
      <c r="AO201" s="135">
        <v>14.79</v>
      </c>
      <c r="AP201" s="134">
        <v>19.89</v>
      </c>
      <c r="AQ201" s="134">
        <v>50.21</v>
      </c>
      <c r="AR201" s="134">
        <v>88.94</v>
      </c>
      <c r="AS201" s="134">
        <v>14.28</v>
      </c>
      <c r="AT201" s="134">
        <v>37.154655999999996</v>
      </c>
      <c r="AU201" s="134">
        <v>68.66</v>
      </c>
      <c r="AV201" s="134">
        <v>5.55</v>
      </c>
      <c r="AW201" s="134">
        <v>30.49</v>
      </c>
      <c r="AX201" s="134">
        <v>2.08</v>
      </c>
      <c r="AY201" s="134">
        <f t="shared" si="203"/>
        <v>2607.4782599999999</v>
      </c>
      <c r="AZ201" s="136">
        <f t="shared" si="204"/>
        <v>0.26074782599999996</v>
      </c>
      <c r="BA201" s="136">
        <f t="shared" si="205"/>
        <v>97.951847826000005</v>
      </c>
      <c r="BB201" s="136">
        <f t="shared" si="206"/>
        <v>98.001675008906076</v>
      </c>
      <c r="BC201" s="136">
        <f t="shared" si="207"/>
        <v>98.001675008906076</v>
      </c>
      <c r="BD201" s="140">
        <f t="shared" si="208"/>
        <v>98.671149308906081</v>
      </c>
      <c r="BE201" s="124">
        <f t="shared" si="209"/>
        <v>25.249898147504688</v>
      </c>
      <c r="BF201" s="121">
        <f t="shared" si="210"/>
        <v>23.811729222247866</v>
      </c>
      <c r="BG201" s="121">
        <f t="shared" si="211"/>
        <v>21.055768898478515</v>
      </c>
      <c r="BH201" s="121">
        <f t="shared" si="212"/>
        <v>176.03470063994348</v>
      </c>
      <c r="BI201" s="121">
        <f t="shared" si="213"/>
        <v>1261.1416703072666</v>
      </c>
      <c r="BJ201" s="121">
        <f t="shared" si="214"/>
        <v>73.533670293670284</v>
      </c>
      <c r="BK201" s="121">
        <f t="shared" si="215"/>
        <v>777.01991326181235</v>
      </c>
      <c r="BL201" s="121">
        <f t="shared" si="216"/>
        <v>313.92877730103049</v>
      </c>
      <c r="BM201" s="121">
        <f t="shared" si="217"/>
        <v>24.992637084528429</v>
      </c>
      <c r="BN201" s="121">
        <f t="shared" si="218"/>
        <v>21.157726519277546</v>
      </c>
      <c r="BO201" s="121">
        <f t="shared" si="219"/>
        <v>26.736815834767643</v>
      </c>
      <c r="BP201" s="121">
        <f t="shared" si="220"/>
        <v>62.852180467692698</v>
      </c>
      <c r="BQ201" s="121">
        <f t="shared" si="221"/>
        <v>110.70900718984242</v>
      </c>
      <c r="BR201" s="121">
        <f t="shared" si="222"/>
        <v>15.382755924513731</v>
      </c>
      <c r="BS201" s="121">
        <f t="shared" si="223"/>
        <v>43.574004815779993</v>
      </c>
      <c r="BT201" s="121">
        <f t="shared" si="224"/>
        <v>84.400508498785882</v>
      </c>
      <c r="BU201" s="121">
        <f t="shared" si="225"/>
        <v>6.3153918754686735</v>
      </c>
      <c r="BV201" s="121">
        <f t="shared" si="226"/>
        <v>35.563211314475872</v>
      </c>
      <c r="BW201" s="121">
        <f t="shared" si="227"/>
        <v>2.2897214636810483</v>
      </c>
      <c r="BX201" s="122">
        <f t="shared" si="228"/>
        <v>3105.7500890607676</v>
      </c>
      <c r="BY201" s="125">
        <f t="shared" si="229"/>
        <v>0.31057500890607675</v>
      </c>
    </row>
    <row r="202" spans="1:77" x14ac:dyDescent="0.25">
      <c r="A202" s="263" t="s">
        <v>1121</v>
      </c>
      <c r="B202" s="164"/>
      <c r="C202" s="216"/>
      <c r="D202" s="216"/>
      <c r="E202" s="111"/>
      <c r="F202" s="216"/>
      <c r="G202" s="216"/>
      <c r="H202" s="217">
        <v>54</v>
      </c>
      <c r="I202" s="217">
        <v>13.48</v>
      </c>
      <c r="J202" s="217">
        <v>12.390383699999999</v>
      </c>
      <c r="K202" s="217">
        <v>7.1139999999999999</v>
      </c>
      <c r="L202" s="217">
        <v>3.5990000000000002</v>
      </c>
      <c r="M202" s="217">
        <v>3.12</v>
      </c>
      <c r="N202" s="217">
        <v>1.774</v>
      </c>
      <c r="O202" s="218">
        <v>2.2650000000000001</v>
      </c>
      <c r="P202" s="218">
        <v>0.1966</v>
      </c>
      <c r="Q202" s="218">
        <v>0.35930000000000001</v>
      </c>
      <c r="R202" s="217"/>
      <c r="S202" s="217">
        <v>98.298283700000027</v>
      </c>
      <c r="T202" s="217">
        <v>54.934835042292796</v>
      </c>
      <c r="U202" s="217">
        <v>13.71336252537235</v>
      </c>
      <c r="V202" s="217">
        <v>12.604883049448395</v>
      </c>
      <c r="W202" s="217">
        <v>7.2371558609420541</v>
      </c>
      <c r="X202" s="217">
        <v>3.6613050243928109</v>
      </c>
      <c r="Y202" s="217">
        <v>3.1740126913324729</v>
      </c>
      <c r="Z202" s="217">
        <v>1.8047110623153224</v>
      </c>
      <c r="AA202" s="217">
        <v>2.3042111364961699</v>
      </c>
      <c r="AB202" s="217">
        <v>0.20000349202434747</v>
      </c>
      <c r="AC202" s="217">
        <v>0.36552011538325557</v>
      </c>
      <c r="AD202" s="241">
        <v>100</v>
      </c>
      <c r="AE202" s="238"/>
      <c r="AF202" s="234">
        <v>12.57</v>
      </c>
      <c r="AG202" s="138">
        <v>15.85</v>
      </c>
      <c r="AH202" s="138">
        <v>33.53</v>
      </c>
      <c r="AI202" s="138">
        <v>417.6</v>
      </c>
      <c r="AJ202" s="138">
        <v>683.9</v>
      </c>
      <c r="AK202" s="138">
        <v>46.02</v>
      </c>
      <c r="AL202" s="138">
        <v>337.4</v>
      </c>
      <c r="AM202" s="138">
        <v>186.5</v>
      </c>
      <c r="AN202" s="138">
        <v>36.07</v>
      </c>
      <c r="AO202" s="219">
        <v>12.44</v>
      </c>
      <c r="AP202" s="138">
        <v>22.07</v>
      </c>
      <c r="AQ202" s="138">
        <v>19.66</v>
      </c>
      <c r="AR202" s="138">
        <v>129.5</v>
      </c>
      <c r="AS202" s="138">
        <v>10.59</v>
      </c>
      <c r="AT202" s="138">
        <v>25.08</v>
      </c>
      <c r="AU202" s="138">
        <v>53.12</v>
      </c>
      <c r="AV202" s="138">
        <v>5.8280000000000003</v>
      </c>
      <c r="AW202" s="138">
        <v>28.26</v>
      </c>
      <c r="AX202" s="138">
        <v>1.6830000000000001</v>
      </c>
      <c r="AY202" s="138">
        <f t="shared" si="203"/>
        <v>2077.6709999999998</v>
      </c>
      <c r="AZ202" s="220">
        <f t="shared" si="204"/>
        <v>0.20776709999999998</v>
      </c>
      <c r="BA202" s="220">
        <f t="shared" si="205"/>
        <v>98.506050800000025</v>
      </c>
      <c r="BB202" s="220">
        <f t="shared" si="206"/>
        <v>98.557924960541143</v>
      </c>
      <c r="BC202" s="220">
        <f t="shared" si="207"/>
        <v>98.557924960541143</v>
      </c>
      <c r="BD202" s="235">
        <f t="shared" si="208"/>
        <v>99.933257551241141</v>
      </c>
      <c r="BE202" s="231">
        <f t="shared" si="209"/>
        <v>15.995651507409301</v>
      </c>
      <c r="BF202" s="221">
        <f t="shared" si="210"/>
        <v>23.165947380567737</v>
      </c>
      <c r="BG202" s="221">
        <f t="shared" si="211"/>
        <v>51.430169054186315</v>
      </c>
      <c r="BH202" s="221">
        <f t="shared" si="212"/>
        <v>614.34139217148925</v>
      </c>
      <c r="BI202" s="221">
        <f t="shared" si="213"/>
        <v>763.57380224260953</v>
      </c>
      <c r="BJ202" s="221">
        <f t="shared" si="214"/>
        <v>50.32747630747631</v>
      </c>
      <c r="BK202" s="221">
        <f t="shared" si="215"/>
        <v>399.01150422278016</v>
      </c>
      <c r="BL202" s="221">
        <f t="shared" si="216"/>
        <v>251.92424906818681</v>
      </c>
      <c r="BM202" s="221">
        <f t="shared" si="217"/>
        <v>45.807135144255099</v>
      </c>
      <c r="BN202" s="221">
        <f t="shared" si="218"/>
        <v>17.795951176457923</v>
      </c>
      <c r="BO202" s="221">
        <f t="shared" si="219"/>
        <v>29.66724612736661</v>
      </c>
      <c r="BP202" s="221">
        <f t="shared" si="220"/>
        <v>24.61011487741164</v>
      </c>
      <c r="BQ202" s="221">
        <f t="shared" si="221"/>
        <v>161.19649686400487</v>
      </c>
      <c r="BR202" s="221">
        <f t="shared" si="222"/>
        <v>11.407800086876779</v>
      </c>
      <c r="BS202" s="221">
        <f t="shared" si="223"/>
        <v>29.413165358865452</v>
      </c>
      <c r="BT202" s="221">
        <f t="shared" si="224"/>
        <v>65.297917440365651</v>
      </c>
      <c r="BU202" s="221">
        <f t="shared" si="225"/>
        <v>6.6317304234651226</v>
      </c>
      <c r="BV202" s="221">
        <f t="shared" si="226"/>
        <v>32.962163061564063</v>
      </c>
      <c r="BW202" s="221">
        <f t="shared" si="227"/>
        <v>1.8526928958534636</v>
      </c>
      <c r="BX202" s="122">
        <f t="shared" si="228"/>
        <v>2596.4126054111921</v>
      </c>
      <c r="BY202" s="125">
        <f t="shared" si="229"/>
        <v>0.25964126054111919</v>
      </c>
    </row>
    <row r="203" spans="1:77" x14ac:dyDescent="0.25">
      <c r="A203" s="263" t="s">
        <v>1122</v>
      </c>
      <c r="B203" s="164"/>
      <c r="C203" s="216"/>
      <c r="D203" s="216"/>
      <c r="E203" s="111"/>
      <c r="F203" s="216"/>
      <c r="G203" s="216"/>
      <c r="H203" s="65">
        <v>53.683300000000003</v>
      </c>
      <c r="I203" s="65">
        <v>13.321300000000001</v>
      </c>
      <c r="J203" s="65">
        <v>12.4567</v>
      </c>
      <c r="K203" s="65">
        <v>7.0747999999999998</v>
      </c>
      <c r="L203" s="65">
        <v>3.5522</v>
      </c>
      <c r="M203" s="65">
        <v>3.1051000000000002</v>
      </c>
      <c r="N203" s="65">
        <v>1.7512000000000001</v>
      </c>
      <c r="O203" s="66">
        <v>2.2543000000000002</v>
      </c>
      <c r="P203" s="66">
        <v>0.19719999999999999</v>
      </c>
      <c r="Q203" s="66">
        <v>0.34939999999999999</v>
      </c>
      <c r="R203" s="65"/>
      <c r="S203" s="65">
        <v>97.745500000000007</v>
      </c>
      <c r="T203" s="65">
        <v>54.921505337841637</v>
      </c>
      <c r="U203" s="65">
        <v>13.628555790292134</v>
      </c>
      <c r="V203" s="65">
        <v>12.744013790916203</v>
      </c>
      <c r="W203" s="65">
        <v>7.2379802650761409</v>
      </c>
      <c r="X203" s="65">
        <v>3.6341314945445053</v>
      </c>
      <c r="Y203" s="65">
        <v>3.1767191328501054</v>
      </c>
      <c r="Z203" s="65">
        <v>1.7915914287614263</v>
      </c>
      <c r="AA203" s="65">
        <v>2.3062954304801755</v>
      </c>
      <c r="AB203" s="65">
        <v>0.20174841808574306</v>
      </c>
      <c r="AC203" s="65">
        <v>0.35745891115192002</v>
      </c>
      <c r="AD203" s="72">
        <v>100</v>
      </c>
      <c r="AE203" s="237"/>
      <c r="AF203" s="139">
        <v>12.188375999999998</v>
      </c>
      <c r="AG203" s="134">
        <v>13.25056</v>
      </c>
      <c r="AH203" s="134">
        <v>32.082777999999998</v>
      </c>
      <c r="AI203" s="134">
        <v>405.23</v>
      </c>
      <c r="AJ203" s="134">
        <v>675.37</v>
      </c>
      <c r="AK203" s="134">
        <v>46.64</v>
      </c>
      <c r="AL203" s="134">
        <v>328.16</v>
      </c>
      <c r="AM203" s="134">
        <v>180.68688</v>
      </c>
      <c r="AN203" s="134">
        <v>35.380000000000003</v>
      </c>
      <c r="AO203" s="135">
        <v>13.17</v>
      </c>
      <c r="AP203" s="134">
        <v>21.25</v>
      </c>
      <c r="AQ203" s="134">
        <v>17.59</v>
      </c>
      <c r="AR203" s="134">
        <v>131.28</v>
      </c>
      <c r="AS203" s="134">
        <v>9.83</v>
      </c>
      <c r="AT203" s="134">
        <v>26.200943999999996</v>
      </c>
      <c r="AU203" s="134">
        <v>50.76</v>
      </c>
      <c r="AV203" s="134">
        <v>5.16</v>
      </c>
      <c r="AW203" s="134">
        <v>29.03</v>
      </c>
      <c r="AX203" s="134">
        <v>1.98</v>
      </c>
      <c r="AY203" s="134">
        <f t="shared" si="203"/>
        <v>2035.239538</v>
      </c>
      <c r="AZ203" s="136">
        <f t="shared" si="204"/>
        <v>0.20352395379999999</v>
      </c>
      <c r="BA203" s="136">
        <f t="shared" si="205"/>
        <v>97.949023953800008</v>
      </c>
      <c r="BB203" s="136">
        <f t="shared" si="206"/>
        <v>97.999583477960371</v>
      </c>
      <c r="BC203" s="136">
        <f t="shared" si="207"/>
        <v>97.999583477960371</v>
      </c>
      <c r="BD203" s="140">
        <f t="shared" si="208"/>
        <v>99.382277177960376</v>
      </c>
      <c r="BE203" s="124">
        <f t="shared" si="209"/>
        <v>15.510025054675522</v>
      </c>
      <c r="BF203" s="121">
        <f t="shared" si="210"/>
        <v>19.366673547195941</v>
      </c>
      <c r="BG203" s="121">
        <f t="shared" si="211"/>
        <v>49.210339882729777</v>
      </c>
      <c r="BH203" s="121">
        <f t="shared" si="212"/>
        <v>596.14358800204161</v>
      </c>
      <c r="BI203" s="121">
        <f t="shared" si="213"/>
        <v>754.05006407455949</v>
      </c>
      <c r="BJ203" s="121">
        <f t="shared" si="214"/>
        <v>51.005508365508362</v>
      </c>
      <c r="BK203" s="121">
        <f t="shared" si="215"/>
        <v>388.08421821501946</v>
      </c>
      <c r="BL203" s="121">
        <f t="shared" si="216"/>
        <v>244.07188504275379</v>
      </c>
      <c r="BM203" s="121">
        <f t="shared" si="217"/>
        <v>44.930868905010968</v>
      </c>
      <c r="BN203" s="121">
        <f t="shared" si="218"/>
        <v>18.840247346780615</v>
      </c>
      <c r="BO203" s="121">
        <f t="shared" si="219"/>
        <v>28.564974182444065</v>
      </c>
      <c r="BP203" s="121">
        <f t="shared" si="220"/>
        <v>22.018917634469517</v>
      </c>
      <c r="BQ203" s="121">
        <f t="shared" si="221"/>
        <v>163.41217072051398</v>
      </c>
      <c r="BR203" s="121">
        <f t="shared" si="222"/>
        <v>10.589109995656161</v>
      </c>
      <c r="BS203" s="121">
        <f t="shared" si="223"/>
        <v>30.727779044273266</v>
      </c>
      <c r="BT203" s="121">
        <f t="shared" si="224"/>
        <v>62.396880445650616</v>
      </c>
      <c r="BU203" s="121">
        <f t="shared" si="225"/>
        <v>5.8716075815168214</v>
      </c>
      <c r="BV203" s="121">
        <f t="shared" si="226"/>
        <v>33.860282861896842</v>
      </c>
      <c r="BW203" s="121">
        <f t="shared" si="227"/>
        <v>2.179638701004075</v>
      </c>
      <c r="BX203" s="122">
        <f t="shared" si="228"/>
        <v>2540.8347796037006</v>
      </c>
      <c r="BY203" s="125">
        <f t="shared" si="229"/>
        <v>0.25408347796037006</v>
      </c>
    </row>
    <row r="204" spans="1:77" x14ac:dyDescent="0.25">
      <c r="A204" s="263" t="s">
        <v>1122</v>
      </c>
      <c r="B204" s="164"/>
      <c r="C204" s="216"/>
      <c r="D204" s="216"/>
      <c r="E204" s="111"/>
      <c r="F204" s="216"/>
      <c r="G204" s="216"/>
      <c r="H204" s="65">
        <v>53.6907</v>
      </c>
      <c r="I204" s="65">
        <v>13.3202</v>
      </c>
      <c r="J204" s="65">
        <v>12.466100000000001</v>
      </c>
      <c r="K204" s="65">
        <v>7.0792000000000002</v>
      </c>
      <c r="L204" s="65">
        <v>3.5617000000000001</v>
      </c>
      <c r="M204" s="65">
        <v>3.0968</v>
      </c>
      <c r="N204" s="65">
        <v>1.7511000000000001</v>
      </c>
      <c r="O204" s="66">
        <v>2.2544</v>
      </c>
      <c r="P204" s="66">
        <v>0.1966</v>
      </c>
      <c r="Q204" s="66">
        <v>0.34899999999999998</v>
      </c>
      <c r="R204" s="65"/>
      <c r="S204" s="65">
        <v>97.765799999999999</v>
      </c>
      <c r="T204" s="65">
        <v>54.917670596466252</v>
      </c>
      <c r="U204" s="65">
        <v>13.624600831783711</v>
      </c>
      <c r="V204" s="65">
        <v>12.750982449895568</v>
      </c>
      <c r="W204" s="65">
        <v>7.2409779288871974</v>
      </c>
      <c r="X204" s="65">
        <v>3.6430940062884978</v>
      </c>
      <c r="Y204" s="65">
        <v>3.1675698454878907</v>
      </c>
      <c r="Z204" s="65">
        <v>1.79111713912227</v>
      </c>
      <c r="AA204" s="65">
        <v>2.3059188386941036</v>
      </c>
      <c r="AB204" s="65">
        <v>0.20109281568810364</v>
      </c>
      <c r="AC204" s="65">
        <v>0.35697554768640977</v>
      </c>
      <c r="AD204" s="72">
        <v>100</v>
      </c>
      <c r="AE204" s="237"/>
      <c r="AF204" s="139">
        <v>11.950831999999998</v>
      </c>
      <c r="AG204" s="134">
        <v>11.489280000000001</v>
      </c>
      <c r="AH204" s="134">
        <v>32.474988000000003</v>
      </c>
      <c r="AI204" s="134">
        <v>404.99</v>
      </c>
      <c r="AJ204" s="134">
        <v>681.55</v>
      </c>
      <c r="AK204" s="134">
        <v>46.56</v>
      </c>
      <c r="AL204" s="134">
        <v>327.95</v>
      </c>
      <c r="AM204" s="134">
        <v>180.70761999999996</v>
      </c>
      <c r="AN204" s="134">
        <v>34.79</v>
      </c>
      <c r="AO204" s="135">
        <v>12.74</v>
      </c>
      <c r="AP204" s="134">
        <v>22.1</v>
      </c>
      <c r="AQ204" s="134">
        <v>17.93</v>
      </c>
      <c r="AR204" s="134">
        <v>129.78</v>
      </c>
      <c r="AS204" s="134">
        <v>11.43</v>
      </c>
      <c r="AT204" s="134">
        <v>25.342239999999997</v>
      </c>
      <c r="AU204" s="134">
        <v>51.23</v>
      </c>
      <c r="AV204" s="134">
        <v>5.25</v>
      </c>
      <c r="AW204" s="134">
        <v>26.25</v>
      </c>
      <c r="AX204" s="134">
        <v>3.49</v>
      </c>
      <c r="AY204" s="134">
        <f t="shared" si="203"/>
        <v>2038.0049599999998</v>
      </c>
      <c r="AZ204" s="136">
        <f t="shared" si="204"/>
        <v>0.20380049599999997</v>
      </c>
      <c r="BA204" s="136">
        <f t="shared" si="205"/>
        <v>97.969600495999998</v>
      </c>
      <c r="BB204" s="136">
        <f t="shared" si="206"/>
        <v>98.020095192797982</v>
      </c>
      <c r="BC204" s="136">
        <f t="shared" si="207"/>
        <v>98.020095192797982</v>
      </c>
      <c r="BD204" s="140">
        <f t="shared" si="208"/>
        <v>99.403832292797986</v>
      </c>
      <c r="BE204" s="124">
        <f t="shared" si="209"/>
        <v>15.207744144438765</v>
      </c>
      <c r="BF204" s="121">
        <f t="shared" si="210"/>
        <v>16.792432550196171</v>
      </c>
      <c r="BG204" s="121">
        <f t="shared" si="211"/>
        <v>49.811933279829169</v>
      </c>
      <c r="BH204" s="121">
        <f t="shared" si="212"/>
        <v>595.79051823642578</v>
      </c>
      <c r="BI204" s="121">
        <f t="shared" si="213"/>
        <v>760.9500291247997</v>
      </c>
      <c r="BJ204" s="121">
        <f t="shared" si="214"/>
        <v>50.918020358020357</v>
      </c>
      <c r="BK204" s="121">
        <f t="shared" si="215"/>
        <v>387.83587080575211</v>
      </c>
      <c r="BL204" s="121">
        <f t="shared" si="216"/>
        <v>244.09990064021045</v>
      </c>
      <c r="BM204" s="121">
        <f t="shared" si="217"/>
        <v>44.181597772903658</v>
      </c>
      <c r="BN204" s="121">
        <f t="shared" si="218"/>
        <v>18.225113986179579</v>
      </c>
      <c r="BO204" s="121">
        <f t="shared" si="219"/>
        <v>29.70757314974183</v>
      </c>
      <c r="BP204" s="121">
        <f t="shared" si="220"/>
        <v>22.444524911088031</v>
      </c>
      <c r="BQ204" s="121">
        <f t="shared" si="221"/>
        <v>161.54502983019734</v>
      </c>
      <c r="BR204" s="121">
        <f t="shared" si="222"/>
        <v>12.312668082436412</v>
      </c>
      <c r="BS204" s="121">
        <f t="shared" si="223"/>
        <v>29.720713544021304</v>
      </c>
      <c r="BT204" s="121">
        <f t="shared" si="224"/>
        <v>62.974629338665899</v>
      </c>
      <c r="BU204" s="121">
        <f t="shared" si="225"/>
        <v>5.9740193416595559</v>
      </c>
      <c r="BV204" s="121">
        <f t="shared" si="226"/>
        <v>30.617720465890184</v>
      </c>
      <c r="BW204" s="121">
        <f t="shared" si="227"/>
        <v>3.8418884174263748</v>
      </c>
      <c r="BX204" s="122">
        <f t="shared" si="228"/>
        <v>2542.9519279798828</v>
      </c>
      <c r="BY204" s="125">
        <f t="shared" si="229"/>
        <v>0.25429519279798829</v>
      </c>
    </row>
    <row r="205" spans="1:77" x14ac:dyDescent="0.25">
      <c r="A205" s="263" t="s">
        <v>1122</v>
      </c>
      <c r="B205" s="164"/>
      <c r="C205" s="216"/>
      <c r="D205" s="216"/>
      <c r="E205" s="111"/>
      <c r="F205" s="216"/>
      <c r="G205" s="216"/>
      <c r="H205" s="65">
        <v>53.692599999999999</v>
      </c>
      <c r="I205" s="65">
        <v>13.3443</v>
      </c>
      <c r="J205" s="65">
        <v>12.4701</v>
      </c>
      <c r="K205" s="65">
        <v>7.0747</v>
      </c>
      <c r="L205" s="65">
        <v>3.5602</v>
      </c>
      <c r="M205" s="65">
        <v>3.0931000000000002</v>
      </c>
      <c r="N205" s="65">
        <v>1.752</v>
      </c>
      <c r="O205" s="66">
        <v>2.2576999999999998</v>
      </c>
      <c r="P205" s="66">
        <v>0.1968</v>
      </c>
      <c r="Q205" s="66">
        <v>0.34920000000000001</v>
      </c>
      <c r="R205" s="65"/>
      <c r="S205" s="65">
        <v>97.790699999999987</v>
      </c>
      <c r="T205" s="65">
        <v>54.905630085478485</v>
      </c>
      <c r="U205" s="65">
        <v>13.645776132086182</v>
      </c>
      <c r="V205" s="65">
        <v>12.751826093892365</v>
      </c>
      <c r="W205" s="65">
        <v>7.2345325271217007</v>
      </c>
      <c r="X205" s="65">
        <v>3.6406324936829373</v>
      </c>
      <c r="Y205" s="65">
        <v>3.1629797107495916</v>
      </c>
      <c r="Z205" s="65">
        <v>1.7915814080480048</v>
      </c>
      <c r="AA205" s="65">
        <v>2.3087062471175686</v>
      </c>
      <c r="AB205" s="65">
        <v>0.20124613076703615</v>
      </c>
      <c r="AC205" s="65">
        <v>0.35708917105614346</v>
      </c>
      <c r="AD205" s="72">
        <v>100</v>
      </c>
      <c r="AE205" s="237"/>
      <c r="AF205" s="139">
        <v>11.405272000000002</v>
      </c>
      <c r="AG205" s="134">
        <v>12.052479999999999</v>
      </c>
      <c r="AH205" s="134">
        <v>32.015542000000003</v>
      </c>
      <c r="AI205" s="134">
        <v>404.92</v>
      </c>
      <c r="AJ205" s="134">
        <v>684.12</v>
      </c>
      <c r="AK205" s="134">
        <v>46.41</v>
      </c>
      <c r="AL205" s="134">
        <v>329.26</v>
      </c>
      <c r="AM205" s="134">
        <v>179.46321999999998</v>
      </c>
      <c r="AN205" s="134">
        <v>35.25</v>
      </c>
      <c r="AO205" s="135">
        <v>12.44</v>
      </c>
      <c r="AP205" s="134">
        <v>20.66</v>
      </c>
      <c r="AQ205" s="134">
        <v>17.78</v>
      </c>
      <c r="AR205" s="134">
        <v>128.28</v>
      </c>
      <c r="AS205" s="134">
        <v>10.26</v>
      </c>
      <c r="AT205" s="134">
        <v>23.991351999999999</v>
      </c>
      <c r="AU205" s="134">
        <v>46.46</v>
      </c>
      <c r="AV205" s="134">
        <v>5.89</v>
      </c>
      <c r="AW205" s="134">
        <v>28.81</v>
      </c>
      <c r="AX205" s="134">
        <v>2.56</v>
      </c>
      <c r="AY205" s="134">
        <f t="shared" si="203"/>
        <v>2032.0278660000001</v>
      </c>
      <c r="AZ205" s="136">
        <f t="shared" si="204"/>
        <v>0.20320278660000002</v>
      </c>
      <c r="BA205" s="136">
        <f t="shared" si="205"/>
        <v>97.993902786599989</v>
      </c>
      <c r="BB205" s="136">
        <f t="shared" si="206"/>
        <v>98.044199346945845</v>
      </c>
      <c r="BC205" s="136">
        <f t="shared" si="207"/>
        <v>98.044199346945845</v>
      </c>
      <c r="BD205" s="140">
        <f t="shared" si="208"/>
        <v>99.428380446945852</v>
      </c>
      <c r="BE205" s="124">
        <f t="shared" si="209"/>
        <v>14.513504873445754</v>
      </c>
      <c r="BF205" s="121">
        <f t="shared" si="210"/>
        <v>17.615591008539116</v>
      </c>
      <c r="BG205" s="121">
        <f t="shared" si="211"/>
        <v>49.107209586084174</v>
      </c>
      <c r="BH205" s="121">
        <f t="shared" si="212"/>
        <v>595.68753955478792</v>
      </c>
      <c r="BI205" s="121">
        <f t="shared" si="213"/>
        <v>763.8194320664046</v>
      </c>
      <c r="BJ205" s="121">
        <f t="shared" si="214"/>
        <v>50.753980343980338</v>
      </c>
      <c r="BK205" s="121">
        <f t="shared" si="215"/>
        <v>389.38508559689569</v>
      </c>
      <c r="BL205" s="121">
        <f t="shared" si="216"/>
        <v>242.41896479280857</v>
      </c>
      <c r="BM205" s="121">
        <f t="shared" si="217"/>
        <v>44.765775265733083</v>
      </c>
      <c r="BN205" s="121">
        <f t="shared" si="218"/>
        <v>17.795951176457923</v>
      </c>
      <c r="BO205" s="121">
        <f t="shared" si="219"/>
        <v>27.771876075731498</v>
      </c>
      <c r="BP205" s="121">
        <f t="shared" si="220"/>
        <v>22.256756994932807</v>
      </c>
      <c r="BQ205" s="121">
        <f t="shared" si="221"/>
        <v>159.67788893988066</v>
      </c>
      <c r="BR205" s="121">
        <f t="shared" si="222"/>
        <v>11.052316231478354</v>
      </c>
      <c r="BS205" s="121">
        <f t="shared" si="223"/>
        <v>28.136427574112734</v>
      </c>
      <c r="BT205" s="121">
        <f t="shared" si="224"/>
        <v>57.111092701042708</v>
      </c>
      <c r="BU205" s="121">
        <f t="shared" si="225"/>
        <v>6.7022807471190067</v>
      </c>
      <c r="BV205" s="121">
        <f t="shared" si="226"/>
        <v>33.603677204658901</v>
      </c>
      <c r="BW205" s="121">
        <f t="shared" si="227"/>
        <v>2.818118724530521</v>
      </c>
      <c r="BX205" s="122">
        <f t="shared" si="228"/>
        <v>2534.993469458625</v>
      </c>
      <c r="BY205" s="125">
        <f t="shared" si="229"/>
        <v>0.25349934694586251</v>
      </c>
    </row>
    <row r="206" spans="1:77" x14ac:dyDescent="0.25">
      <c r="A206" s="263" t="s">
        <v>1122</v>
      </c>
      <c r="B206" s="164"/>
      <c r="C206" s="216"/>
      <c r="D206" s="216"/>
      <c r="E206" s="111"/>
      <c r="F206" s="216"/>
      <c r="G206" s="216"/>
      <c r="H206" s="65">
        <v>53.699300000000001</v>
      </c>
      <c r="I206" s="65">
        <v>13.364699999999999</v>
      </c>
      <c r="J206" s="65">
        <v>12.483599999999999</v>
      </c>
      <c r="K206" s="65">
        <v>7.0757000000000003</v>
      </c>
      <c r="L206" s="65">
        <v>3.5706000000000002</v>
      </c>
      <c r="M206" s="65">
        <v>3.097</v>
      </c>
      <c r="N206" s="65">
        <v>1.7539</v>
      </c>
      <c r="O206" s="66">
        <v>2.2549999999999999</v>
      </c>
      <c r="P206" s="66">
        <v>0.19670000000000001</v>
      </c>
      <c r="Q206" s="66">
        <v>0.3498</v>
      </c>
      <c r="R206" s="65"/>
      <c r="S206" s="65">
        <v>97.846299999999999</v>
      </c>
      <c r="T206" s="65">
        <v>54.881278086141229</v>
      </c>
      <c r="U206" s="65">
        <v>13.65887110703215</v>
      </c>
      <c r="V206" s="65">
        <v>12.758377169090707</v>
      </c>
      <c r="W206" s="65">
        <v>7.2314436008311</v>
      </c>
      <c r="X206" s="65">
        <v>3.6491926623694515</v>
      </c>
      <c r="Y206" s="65">
        <v>3.1651682281292191</v>
      </c>
      <c r="Z206" s="65">
        <v>1.7925051841510615</v>
      </c>
      <c r="AA206" s="65">
        <v>2.3046349223220499</v>
      </c>
      <c r="AB206" s="65">
        <v>0.20102957393381254</v>
      </c>
      <c r="AC206" s="65">
        <v>0.35749946599922533</v>
      </c>
      <c r="AD206" s="72">
        <v>100</v>
      </c>
      <c r="AE206" s="237"/>
      <c r="AF206" s="139">
        <v>10.725923999999999</v>
      </c>
      <c r="AG206" s="134">
        <v>12.81024</v>
      </c>
      <c r="AH206" s="134">
        <v>32.654284000000004</v>
      </c>
      <c r="AI206" s="134">
        <v>407.21</v>
      </c>
      <c r="AJ206" s="134">
        <v>681.53</v>
      </c>
      <c r="AK206" s="134">
        <v>46.05</v>
      </c>
      <c r="AL206" s="134">
        <v>328.71</v>
      </c>
      <c r="AM206" s="134">
        <v>179.99208999999999</v>
      </c>
      <c r="AN206" s="134">
        <v>34.58</v>
      </c>
      <c r="AO206" s="135">
        <v>12.63</v>
      </c>
      <c r="AP206" s="134">
        <v>21.49</v>
      </c>
      <c r="AQ206" s="134">
        <v>17.72</v>
      </c>
      <c r="AR206" s="134">
        <v>130.44</v>
      </c>
      <c r="AS206" s="134">
        <v>11.1</v>
      </c>
      <c r="AT206" s="134">
        <v>23.760967999999998</v>
      </c>
      <c r="AU206" s="134">
        <v>50.62</v>
      </c>
      <c r="AV206" s="134">
        <v>6.27</v>
      </c>
      <c r="AW206" s="134">
        <v>25.73</v>
      </c>
      <c r="AX206" s="134">
        <v>2.64</v>
      </c>
      <c r="AY206" s="134">
        <f t="shared" si="203"/>
        <v>2036.6635060000001</v>
      </c>
      <c r="AZ206" s="136">
        <f t="shared" si="204"/>
        <v>0.20366635060000002</v>
      </c>
      <c r="BA206" s="136">
        <f t="shared" si="205"/>
        <v>98.049966350600002</v>
      </c>
      <c r="BB206" s="136">
        <f t="shared" si="206"/>
        <v>98.100519024082345</v>
      </c>
      <c r="BC206" s="136">
        <f t="shared" si="207"/>
        <v>98.100519024082345</v>
      </c>
      <c r="BD206" s="140">
        <f t="shared" si="208"/>
        <v>99.486198624082348</v>
      </c>
      <c r="BE206" s="124">
        <f t="shared" si="209"/>
        <v>13.649016897291773</v>
      </c>
      <c r="BF206" s="121">
        <f t="shared" si="210"/>
        <v>18.723113297945996</v>
      </c>
      <c r="BG206" s="121">
        <f t="shared" si="211"/>
        <v>50.086947404217462</v>
      </c>
      <c r="BH206" s="121">
        <f t="shared" si="212"/>
        <v>599.05641356837191</v>
      </c>
      <c r="BI206" s="121">
        <f t="shared" si="213"/>
        <v>760.92769914081839</v>
      </c>
      <c r="BJ206" s="121">
        <f t="shared" si="214"/>
        <v>50.360284310284307</v>
      </c>
      <c r="BK206" s="121">
        <f t="shared" si="215"/>
        <v>388.73465190595755</v>
      </c>
      <c r="BL206" s="121">
        <f t="shared" si="216"/>
        <v>243.1333625279544</v>
      </c>
      <c r="BM206" s="121">
        <f t="shared" si="217"/>
        <v>43.914908047916313</v>
      </c>
      <c r="BN206" s="121">
        <f t="shared" si="218"/>
        <v>18.067754289281638</v>
      </c>
      <c r="BO206" s="121">
        <f t="shared" si="219"/>
        <v>28.887590361445785</v>
      </c>
      <c r="BP206" s="121">
        <f t="shared" si="220"/>
        <v>22.181649828470711</v>
      </c>
      <c r="BQ206" s="121">
        <f t="shared" si="221"/>
        <v>162.36657182193665</v>
      </c>
      <c r="BR206" s="121">
        <f t="shared" si="222"/>
        <v>11.957184227037985</v>
      </c>
      <c r="BS206" s="121">
        <f t="shared" si="223"/>
        <v>27.866239269167085</v>
      </c>
      <c r="BT206" s="121">
        <f t="shared" si="224"/>
        <v>62.224785030709889</v>
      </c>
      <c r="BU206" s="121">
        <f t="shared" si="225"/>
        <v>7.1346859566105554</v>
      </c>
      <c r="BV206" s="121">
        <f t="shared" si="226"/>
        <v>30.011198003327788</v>
      </c>
      <c r="BW206" s="121">
        <f t="shared" si="227"/>
        <v>2.9061849346720998</v>
      </c>
      <c r="BX206" s="122">
        <f t="shared" si="228"/>
        <v>2542.1902408234191</v>
      </c>
      <c r="BY206" s="125">
        <f t="shared" si="229"/>
        <v>0.25421902408234193</v>
      </c>
    </row>
    <row r="207" spans="1:77" x14ac:dyDescent="0.25">
      <c r="A207" s="263" t="s">
        <v>1122</v>
      </c>
      <c r="B207" s="164"/>
      <c r="C207" s="216"/>
      <c r="D207" s="216"/>
      <c r="E207" s="111"/>
      <c r="F207" s="216"/>
      <c r="G207" s="216"/>
      <c r="H207" s="65">
        <v>53.636899999999997</v>
      </c>
      <c r="I207" s="65">
        <v>13.3066</v>
      </c>
      <c r="J207" s="65">
        <v>12.456799999999999</v>
      </c>
      <c r="K207" s="65">
        <v>7.0675999999999997</v>
      </c>
      <c r="L207" s="65">
        <v>3.5596999999999999</v>
      </c>
      <c r="M207" s="65">
        <v>3.1059999999999999</v>
      </c>
      <c r="N207" s="65">
        <v>1.7544999999999999</v>
      </c>
      <c r="O207" s="66">
        <v>2.2524000000000002</v>
      </c>
      <c r="P207" s="66">
        <v>0.19639999999999999</v>
      </c>
      <c r="Q207" s="66">
        <v>0.34939999999999999</v>
      </c>
      <c r="R207" s="65"/>
      <c r="S207" s="65">
        <v>97.686299999999989</v>
      </c>
      <c r="T207" s="65">
        <v>54.907289967989371</v>
      </c>
      <c r="U207" s="65">
        <v>13.621766818888629</v>
      </c>
      <c r="V207" s="65">
        <v>12.751839306023466</v>
      </c>
      <c r="W207" s="65">
        <v>7.2349961048785758</v>
      </c>
      <c r="X207" s="65">
        <v>3.6440114939351789</v>
      </c>
      <c r="Y207" s="65">
        <v>3.1795656095071676</v>
      </c>
      <c r="Z207" s="65">
        <v>1.7960553322216115</v>
      </c>
      <c r="AA207" s="65">
        <v>2.3057480936426096</v>
      </c>
      <c r="AB207" s="65">
        <v>0.20105173396883702</v>
      </c>
      <c r="AC207" s="65">
        <v>0.35767553894456033</v>
      </c>
      <c r="AD207" s="72">
        <v>100</v>
      </c>
      <c r="AE207" s="237"/>
      <c r="AF207" s="139">
        <v>12.055219999999998</v>
      </c>
      <c r="AG207" s="134">
        <v>12.032</v>
      </c>
      <c r="AH207" s="134">
        <v>32.844785999999999</v>
      </c>
      <c r="AI207" s="134">
        <v>408.33</v>
      </c>
      <c r="AJ207" s="134">
        <v>684.57</v>
      </c>
      <c r="AK207" s="134">
        <v>46.77</v>
      </c>
      <c r="AL207" s="134">
        <v>328.21</v>
      </c>
      <c r="AM207" s="134">
        <v>180.87353999999996</v>
      </c>
      <c r="AN207" s="134">
        <v>34.89</v>
      </c>
      <c r="AO207" s="135">
        <v>13.21</v>
      </c>
      <c r="AP207" s="134">
        <v>22.37</v>
      </c>
      <c r="AQ207" s="134">
        <v>16.98</v>
      </c>
      <c r="AR207" s="134">
        <v>129.84</v>
      </c>
      <c r="AS207" s="134">
        <v>9.89</v>
      </c>
      <c r="AT207" s="134">
        <v>23.457279999999997</v>
      </c>
      <c r="AU207" s="134">
        <v>51.36</v>
      </c>
      <c r="AV207" s="134">
        <v>5.9</v>
      </c>
      <c r="AW207" s="134">
        <v>26.91</v>
      </c>
      <c r="AX207" s="134">
        <v>2.14</v>
      </c>
      <c r="AY207" s="134">
        <f t="shared" si="203"/>
        <v>2042.6328260000005</v>
      </c>
      <c r="AZ207" s="136">
        <f t="shared" si="204"/>
        <v>0.20426328260000004</v>
      </c>
      <c r="BA207" s="136">
        <f t="shared" si="205"/>
        <v>97.890563282599985</v>
      </c>
      <c r="BB207" s="136">
        <f t="shared" si="206"/>
        <v>97.941285321585653</v>
      </c>
      <c r="BC207" s="136">
        <f t="shared" si="207"/>
        <v>97.941285321585653</v>
      </c>
      <c r="BD207" s="140">
        <f t="shared" si="208"/>
        <v>99.323990121585652</v>
      </c>
      <c r="BE207" s="124">
        <f t="shared" si="209"/>
        <v>15.340580585930846</v>
      </c>
      <c r="BF207" s="121">
        <f t="shared" si="210"/>
        <v>17.585657973690285</v>
      </c>
      <c r="BG207" s="121">
        <f t="shared" si="211"/>
        <v>50.379149911380019</v>
      </c>
      <c r="BH207" s="121">
        <f t="shared" si="212"/>
        <v>600.70407247457899</v>
      </c>
      <c r="BI207" s="121">
        <f t="shared" si="213"/>
        <v>764.32185670598517</v>
      </c>
      <c r="BJ207" s="121">
        <f t="shared" si="214"/>
        <v>51.147676377676383</v>
      </c>
      <c r="BK207" s="121">
        <f t="shared" si="215"/>
        <v>388.14334855055921</v>
      </c>
      <c r="BL207" s="121">
        <f t="shared" si="216"/>
        <v>244.32402541986403</v>
      </c>
      <c r="BM207" s="121">
        <f t="shared" si="217"/>
        <v>44.308592880040493</v>
      </c>
      <c r="BN207" s="121">
        <f t="shared" si="218"/>
        <v>18.897469054743503</v>
      </c>
      <c r="BO207" s="121">
        <f t="shared" si="219"/>
        <v>30.070516351118766</v>
      </c>
      <c r="BP207" s="121">
        <f t="shared" si="220"/>
        <v>21.2553281087716</v>
      </c>
      <c r="BQ207" s="121">
        <f t="shared" si="221"/>
        <v>161.61971546581</v>
      </c>
      <c r="BR207" s="121">
        <f t="shared" si="222"/>
        <v>10.653743423910422</v>
      </c>
      <c r="BS207" s="121">
        <f t="shared" si="223"/>
        <v>27.510081958102365</v>
      </c>
      <c r="BT207" s="121">
        <f t="shared" si="224"/>
        <v>63.134432223967998</v>
      </c>
      <c r="BU207" s="121">
        <f t="shared" si="225"/>
        <v>6.713659831579311</v>
      </c>
      <c r="BV207" s="121">
        <f t="shared" si="226"/>
        <v>31.387537437603996</v>
      </c>
      <c r="BW207" s="121">
        <f t="shared" si="227"/>
        <v>2.3557711212872325</v>
      </c>
      <c r="BX207" s="122">
        <f t="shared" si="228"/>
        <v>2549.8532158566004</v>
      </c>
      <c r="BY207" s="125">
        <f t="shared" si="229"/>
        <v>0.25498532158566006</v>
      </c>
    </row>
    <row r="208" spans="1:77" x14ac:dyDescent="0.25">
      <c r="A208" s="263" t="s">
        <v>1122</v>
      </c>
      <c r="B208" s="164"/>
      <c r="C208" s="216"/>
      <c r="D208" s="216"/>
      <c r="E208" s="111"/>
      <c r="F208" s="216"/>
      <c r="G208" s="216"/>
      <c r="H208" s="65">
        <v>53.626199999999997</v>
      </c>
      <c r="I208" s="65">
        <v>13.3088</v>
      </c>
      <c r="J208" s="65">
        <v>12.4588</v>
      </c>
      <c r="K208" s="65">
        <v>7.0663999999999998</v>
      </c>
      <c r="L208" s="65">
        <v>3.5575000000000001</v>
      </c>
      <c r="M208" s="65">
        <v>3.0973999999999999</v>
      </c>
      <c r="N208" s="65">
        <v>1.7546999999999999</v>
      </c>
      <c r="O208" s="66">
        <v>2.2534000000000001</v>
      </c>
      <c r="P208" s="66">
        <v>0.1963</v>
      </c>
      <c r="Q208" s="66">
        <v>0.34849999999999998</v>
      </c>
      <c r="R208" s="65"/>
      <c r="S208" s="65">
        <v>97.667999999999992</v>
      </c>
      <c r="T208" s="65">
        <v>54.906622435188602</v>
      </c>
      <c r="U208" s="65">
        <v>13.626571650898963</v>
      </c>
      <c r="V208" s="65">
        <v>12.756276364827784</v>
      </c>
      <c r="W208" s="65">
        <v>7.2351230699922189</v>
      </c>
      <c r="X208" s="65">
        <v>3.6424417414096735</v>
      </c>
      <c r="Y208" s="65">
        <v>3.1713560224433799</v>
      </c>
      <c r="Z208" s="65">
        <v>1.7965966334930583</v>
      </c>
      <c r="AA208" s="65">
        <v>2.3072039972150553</v>
      </c>
      <c r="AB208" s="65">
        <v>0.20098701724208545</v>
      </c>
      <c r="AC208" s="65">
        <v>0.35682106728918378</v>
      </c>
      <c r="AD208" s="72">
        <v>100</v>
      </c>
      <c r="AE208" s="237"/>
      <c r="AF208" s="139">
        <v>11.386835999999999</v>
      </c>
      <c r="AG208" s="134">
        <v>11.304959999999999</v>
      </c>
      <c r="AH208" s="134">
        <v>32.811168000000002</v>
      </c>
      <c r="AI208" s="134">
        <v>406.27</v>
      </c>
      <c r="AJ208" s="134">
        <v>681.8</v>
      </c>
      <c r="AK208" s="134">
        <v>46.24</v>
      </c>
      <c r="AL208" s="134">
        <v>328.44</v>
      </c>
      <c r="AM208" s="134">
        <v>181.21574999999999</v>
      </c>
      <c r="AN208" s="134">
        <v>35.99</v>
      </c>
      <c r="AO208" s="135">
        <v>13.21</v>
      </c>
      <c r="AP208" s="134">
        <v>22.09</v>
      </c>
      <c r="AQ208" s="134">
        <v>17.18</v>
      </c>
      <c r="AR208" s="134">
        <v>129.07</v>
      </c>
      <c r="AS208" s="134">
        <v>9.76</v>
      </c>
      <c r="AT208" s="134">
        <v>25.740175999999995</v>
      </c>
      <c r="AU208" s="134">
        <v>48.59</v>
      </c>
      <c r="AV208" s="134">
        <v>6.42</v>
      </c>
      <c r="AW208" s="134">
        <v>26.43</v>
      </c>
      <c r="AX208" s="134">
        <v>1.25</v>
      </c>
      <c r="AY208" s="134">
        <f t="shared" si="203"/>
        <v>2035.1988900000001</v>
      </c>
      <c r="AZ208" s="136">
        <f t="shared" si="204"/>
        <v>0.20351988900000001</v>
      </c>
      <c r="BA208" s="136">
        <f t="shared" si="205"/>
        <v>97.871519888999998</v>
      </c>
      <c r="BB208" s="136">
        <f t="shared" si="206"/>
        <v>97.922041673434023</v>
      </c>
      <c r="BC208" s="136">
        <f t="shared" si="207"/>
        <v>97.922041673434023</v>
      </c>
      <c r="BD208" s="140">
        <f t="shared" si="208"/>
        <v>99.30496847343403</v>
      </c>
      <c r="BE208" s="124">
        <f t="shared" si="209"/>
        <v>14.490044584568215</v>
      </c>
      <c r="BF208" s="121">
        <f t="shared" si="210"/>
        <v>16.523035236556659</v>
      </c>
      <c r="BG208" s="121">
        <f t="shared" si="211"/>
        <v>50.327584763057217</v>
      </c>
      <c r="BH208" s="121">
        <f t="shared" si="212"/>
        <v>597.67355698637675</v>
      </c>
      <c r="BI208" s="121">
        <f t="shared" si="213"/>
        <v>761.22915392456673</v>
      </c>
      <c r="BJ208" s="121">
        <f t="shared" si="214"/>
        <v>50.568068328068328</v>
      </c>
      <c r="BK208" s="121">
        <f t="shared" si="215"/>
        <v>388.41534809404249</v>
      </c>
      <c r="BL208" s="121">
        <f t="shared" si="216"/>
        <v>244.78628277789957</v>
      </c>
      <c r="BM208" s="121">
        <f t="shared" si="217"/>
        <v>45.705539058545639</v>
      </c>
      <c r="BN208" s="121">
        <f t="shared" si="218"/>
        <v>18.897469054743503</v>
      </c>
      <c r="BO208" s="121">
        <f t="shared" si="219"/>
        <v>29.694130808950089</v>
      </c>
      <c r="BP208" s="121">
        <f t="shared" si="220"/>
        <v>21.505685330311898</v>
      </c>
      <c r="BQ208" s="121">
        <f t="shared" si="221"/>
        <v>160.66124980878075</v>
      </c>
      <c r="BR208" s="121">
        <f t="shared" si="222"/>
        <v>10.513704329359525</v>
      </c>
      <c r="BS208" s="121">
        <f t="shared" si="223"/>
        <v>30.187402434381969</v>
      </c>
      <c r="BT208" s="121">
        <f t="shared" si="224"/>
        <v>59.729401514069423</v>
      </c>
      <c r="BU208" s="121">
        <f t="shared" si="225"/>
        <v>7.3053722235151142</v>
      </c>
      <c r="BV208" s="121">
        <f t="shared" si="226"/>
        <v>30.827670549084861</v>
      </c>
      <c r="BW208" s="121">
        <f t="shared" si="227"/>
        <v>1.3760345334621684</v>
      </c>
      <c r="BX208" s="122">
        <f t="shared" si="228"/>
        <v>2540.4167343403406</v>
      </c>
      <c r="BY208" s="125">
        <f t="shared" si="229"/>
        <v>0.25404167343403405</v>
      </c>
    </row>
    <row r="209" spans="1:77" x14ac:dyDescent="0.25">
      <c r="A209" s="263" t="s">
        <v>1123</v>
      </c>
      <c r="B209" s="164"/>
      <c r="C209" s="216"/>
      <c r="D209" s="216"/>
      <c r="E209" s="111"/>
      <c r="F209" s="216"/>
      <c r="G209" s="216"/>
      <c r="H209" s="217">
        <v>66.599999999999994</v>
      </c>
      <c r="I209" s="217">
        <v>14.9</v>
      </c>
      <c r="J209" s="217">
        <v>4.4090690000000006</v>
      </c>
      <c r="K209" s="217">
        <v>2.1</v>
      </c>
      <c r="L209" s="217">
        <v>0.96</v>
      </c>
      <c r="M209" s="217">
        <v>2.78</v>
      </c>
      <c r="N209" s="217">
        <v>5.38</v>
      </c>
      <c r="O209" s="218">
        <v>0.66</v>
      </c>
      <c r="P209" s="218">
        <v>4.1319040000000001E-2</v>
      </c>
      <c r="Q209" s="218">
        <v>0.28999999999999998</v>
      </c>
      <c r="R209" s="217"/>
      <c r="S209" s="217">
        <v>98.120388039999995</v>
      </c>
      <c r="T209" s="217">
        <v>67.875801686444277</v>
      </c>
      <c r="U209" s="217">
        <v>15.185427104024324</v>
      </c>
      <c r="V209" s="217">
        <v>4.493529925913653</v>
      </c>
      <c r="W209" s="217">
        <v>2.1402279811040996</v>
      </c>
      <c r="X209" s="217">
        <v>0.97838993421901677</v>
      </c>
      <c r="Y209" s="217">
        <v>2.8332541845092361</v>
      </c>
      <c r="Z209" s="217">
        <v>5.4830602563524069</v>
      </c>
      <c r="AA209" s="217">
        <v>0.67264307977557414</v>
      </c>
      <c r="AB209" s="217">
        <v>4.2110555028742634E-2</v>
      </c>
      <c r="AC209" s="217">
        <v>0.29555529262866131</v>
      </c>
      <c r="AD209" s="241">
        <v>100</v>
      </c>
      <c r="AE209" s="238"/>
      <c r="AF209" s="234">
        <v>17</v>
      </c>
      <c r="AG209" s="138">
        <v>20</v>
      </c>
      <c r="AH209" s="138">
        <v>6.3</v>
      </c>
      <c r="AI209" s="138">
        <v>52</v>
      </c>
      <c r="AJ209" s="138">
        <v>1340</v>
      </c>
      <c r="AK209" s="138">
        <v>245</v>
      </c>
      <c r="AL209" s="138">
        <v>240</v>
      </c>
      <c r="AM209" s="138">
        <v>550</v>
      </c>
      <c r="AN209" s="138">
        <v>28</v>
      </c>
      <c r="AO209" s="219">
        <v>27</v>
      </c>
      <c r="AP209" s="138">
        <v>22</v>
      </c>
      <c r="AQ209" s="138">
        <v>43</v>
      </c>
      <c r="AR209" s="138">
        <v>120</v>
      </c>
      <c r="AS209" s="138">
        <v>42</v>
      </c>
      <c r="AT209" s="138">
        <v>180</v>
      </c>
      <c r="AU209" s="138">
        <v>410</v>
      </c>
      <c r="AV209" s="138">
        <v>105</v>
      </c>
      <c r="AW209" s="138">
        <v>200</v>
      </c>
      <c r="AX209" s="138">
        <v>2.4</v>
      </c>
      <c r="AY209" s="138">
        <f t="shared" si="203"/>
        <v>3649.7000000000003</v>
      </c>
      <c r="AZ209" s="220">
        <f t="shared" si="204"/>
        <v>0.36497000000000002</v>
      </c>
      <c r="BA209" s="220">
        <f t="shared" si="205"/>
        <v>98.485358039999994</v>
      </c>
      <c r="BB209" s="220">
        <f t="shared" si="206"/>
        <v>98.555440440136408</v>
      </c>
      <c r="BC209" s="220">
        <f t="shared" si="207"/>
        <v>98.555440440136408</v>
      </c>
      <c r="BD209" s="235">
        <f t="shared" si="208"/>
        <v>99.044847099136405</v>
      </c>
      <c r="BE209" s="231">
        <f t="shared" si="209"/>
        <v>21.632941577244083</v>
      </c>
      <c r="BF209" s="221">
        <f t="shared" si="210"/>
        <v>29.231479344564967</v>
      </c>
      <c r="BG209" s="221">
        <f t="shared" si="211"/>
        <v>9.6632885488032745</v>
      </c>
      <c r="BH209" s="221">
        <f t="shared" si="212"/>
        <v>76.498449216756327</v>
      </c>
      <c r="BI209" s="221">
        <f t="shared" si="213"/>
        <v>1496.1089267511286</v>
      </c>
      <c r="BJ209" s="221">
        <f t="shared" si="214"/>
        <v>267.9320229320229</v>
      </c>
      <c r="BK209" s="221">
        <f t="shared" si="215"/>
        <v>283.82561059118922</v>
      </c>
      <c r="BL209" s="221">
        <f t="shared" si="216"/>
        <v>742.94014470510854</v>
      </c>
      <c r="BM209" s="221">
        <f t="shared" si="217"/>
        <v>35.558629998312803</v>
      </c>
      <c r="BN209" s="221">
        <f t="shared" si="218"/>
        <v>38.624652874948872</v>
      </c>
      <c r="BO209" s="221">
        <f t="shared" si="219"/>
        <v>29.573149741824444</v>
      </c>
      <c r="BP209" s="221">
        <f t="shared" si="220"/>
        <v>53.826802631164824</v>
      </c>
      <c r="BQ209" s="221">
        <f t="shared" si="221"/>
        <v>149.37127122533272</v>
      </c>
      <c r="BR209" s="221">
        <f t="shared" si="222"/>
        <v>45.243399777981566</v>
      </c>
      <c r="BS209" s="221">
        <f t="shared" si="223"/>
        <v>211.09927291051761</v>
      </c>
      <c r="BT209" s="221">
        <f t="shared" si="224"/>
        <v>503.99371518354519</v>
      </c>
      <c r="BU209" s="221">
        <f t="shared" si="225"/>
        <v>119.48038683319112</v>
      </c>
      <c r="BV209" s="221">
        <f t="shared" si="226"/>
        <v>233.27787021630618</v>
      </c>
      <c r="BW209" s="221">
        <f t="shared" si="227"/>
        <v>2.6419863042473635</v>
      </c>
      <c r="BX209" s="122">
        <f t="shared" si="228"/>
        <v>4350.5240013641915</v>
      </c>
      <c r="BY209" s="125">
        <f t="shared" si="229"/>
        <v>0.43505240013641916</v>
      </c>
    </row>
    <row r="210" spans="1:77" x14ac:dyDescent="0.25">
      <c r="A210" s="263" t="s">
        <v>1124</v>
      </c>
      <c r="B210" s="164"/>
      <c r="C210" s="216"/>
      <c r="D210" s="216"/>
      <c r="E210" s="111"/>
      <c r="F210" s="216"/>
      <c r="G210" s="216"/>
      <c r="H210" s="65">
        <v>66.506799999999998</v>
      </c>
      <c r="I210" s="65">
        <v>14.818099999999999</v>
      </c>
      <c r="J210" s="65">
        <v>4.4170999999999996</v>
      </c>
      <c r="K210" s="65">
        <v>2.1141000000000001</v>
      </c>
      <c r="L210" s="65">
        <v>0.9768</v>
      </c>
      <c r="M210" s="65">
        <v>2.8041999999999998</v>
      </c>
      <c r="N210" s="65">
        <v>5.4074999999999998</v>
      </c>
      <c r="O210" s="66">
        <v>0.67689999999999995</v>
      </c>
      <c r="P210" s="66">
        <v>4.4499999999999998E-2</v>
      </c>
      <c r="Q210" s="66">
        <v>0.29330000000000001</v>
      </c>
      <c r="R210" s="65"/>
      <c r="S210" s="65">
        <v>98.059299999999993</v>
      </c>
      <c r="T210" s="65">
        <v>67.823041771662659</v>
      </c>
      <c r="U210" s="65">
        <v>15.111366285502752</v>
      </c>
      <c r="V210" s="65">
        <v>4.5045192041958284</v>
      </c>
      <c r="W210" s="65">
        <v>2.1559403340631644</v>
      </c>
      <c r="X210" s="65">
        <v>0.99613193241232612</v>
      </c>
      <c r="Y210" s="65">
        <v>2.8596981622344848</v>
      </c>
      <c r="Z210" s="65">
        <v>5.5145202953722903</v>
      </c>
      <c r="AA210" s="65">
        <v>0.6902965858414245</v>
      </c>
      <c r="AB210" s="65">
        <v>4.5380703309120092E-2</v>
      </c>
      <c r="AC210" s="65">
        <v>0.29910472540595334</v>
      </c>
      <c r="AD210" s="72">
        <v>100</v>
      </c>
      <c r="AE210" s="237"/>
      <c r="AF210" s="139">
        <v>15.036048000000001</v>
      </c>
      <c r="AG210" s="134">
        <v>20.674560000000003</v>
      </c>
      <c r="AH210" s="134">
        <v>5.8383260000000003</v>
      </c>
      <c r="AI210" s="134">
        <v>52.59</v>
      </c>
      <c r="AJ210" s="134">
        <v>1332.58</v>
      </c>
      <c r="AK210" s="134">
        <v>245.73</v>
      </c>
      <c r="AL210" s="134">
        <v>239.32</v>
      </c>
      <c r="AM210" s="134">
        <v>573.92999999999995</v>
      </c>
      <c r="AN210" s="134">
        <v>25.66</v>
      </c>
      <c r="AO210" s="135">
        <v>26.95</v>
      </c>
      <c r="AP210" s="134">
        <v>21.18</v>
      </c>
      <c r="AQ210" s="134">
        <v>43.27</v>
      </c>
      <c r="AR210" s="134">
        <v>113.66</v>
      </c>
      <c r="AS210" s="134">
        <v>41.66</v>
      </c>
      <c r="AT210" s="134">
        <v>195.95206399999998</v>
      </c>
      <c r="AU210" s="134">
        <v>430.95</v>
      </c>
      <c r="AV210" s="134">
        <v>104.75</v>
      </c>
      <c r="AW210" s="134">
        <v>200.69</v>
      </c>
      <c r="AX210" s="134">
        <v>2.87</v>
      </c>
      <c r="AY210" s="134">
        <f t="shared" si="203"/>
        <v>3693.290997999999</v>
      </c>
      <c r="AZ210" s="136">
        <f t="shared" si="204"/>
        <v>0.36932909979999989</v>
      </c>
      <c r="BA210" s="136">
        <f t="shared" si="205"/>
        <v>98.428629099799991</v>
      </c>
      <c r="BB210" s="136">
        <f t="shared" si="206"/>
        <v>98.499963813581616</v>
      </c>
      <c r="BC210" s="136">
        <f t="shared" si="207"/>
        <v>98.499963813581616</v>
      </c>
      <c r="BD210" s="140">
        <f t="shared" si="208"/>
        <v>98.99026191358162</v>
      </c>
      <c r="BE210" s="124">
        <f t="shared" si="209"/>
        <v>19.133761643331631</v>
      </c>
      <c r="BF210" s="121">
        <f t="shared" si="210"/>
        <v>30.217398679898459</v>
      </c>
      <c r="BG210" s="121">
        <f t="shared" si="211"/>
        <v>8.9551474253937187</v>
      </c>
      <c r="BH210" s="121">
        <f t="shared" si="212"/>
        <v>77.366412390561834</v>
      </c>
      <c r="BI210" s="121">
        <f t="shared" si="213"/>
        <v>1487.824502694044</v>
      </c>
      <c r="BJ210" s="121">
        <f t="shared" si="214"/>
        <v>268.73035100035099</v>
      </c>
      <c r="BK210" s="121">
        <f t="shared" si="215"/>
        <v>283.02143802784752</v>
      </c>
      <c r="BL210" s="121">
        <f t="shared" si="216"/>
        <v>775.26479500109622</v>
      </c>
      <c r="BM210" s="121">
        <f t="shared" si="217"/>
        <v>32.586944491310945</v>
      </c>
      <c r="BN210" s="121">
        <f t="shared" si="218"/>
        <v>38.553125739995259</v>
      </c>
      <c r="BO210" s="121">
        <f t="shared" si="219"/>
        <v>28.470877796901895</v>
      </c>
      <c r="BP210" s="121">
        <f t="shared" si="220"/>
        <v>54.164784880244234</v>
      </c>
      <c r="BQ210" s="121">
        <f t="shared" si="221"/>
        <v>141.47948906226097</v>
      </c>
      <c r="BR210" s="121">
        <f t="shared" si="222"/>
        <v>44.877143684540755</v>
      </c>
      <c r="BS210" s="121">
        <f t="shared" si="223"/>
        <v>229.80743464286226</v>
      </c>
      <c r="BT210" s="121">
        <f t="shared" si="224"/>
        <v>529.74656477646045</v>
      </c>
      <c r="BU210" s="121">
        <f t="shared" si="225"/>
        <v>119.19590972168352</v>
      </c>
      <c r="BV210" s="121">
        <f t="shared" si="226"/>
        <v>234.08267886855242</v>
      </c>
      <c r="BW210" s="121">
        <f t="shared" si="227"/>
        <v>3.1593752888291391</v>
      </c>
      <c r="BX210" s="122">
        <f t="shared" si="228"/>
        <v>4406.6381358161661</v>
      </c>
      <c r="BY210" s="125">
        <f t="shared" si="229"/>
        <v>0.4406638135816166</v>
      </c>
    </row>
    <row r="211" spans="1:77" x14ac:dyDescent="0.25">
      <c r="A211" s="263" t="s">
        <v>1124</v>
      </c>
      <c r="B211" s="164"/>
      <c r="C211" s="216"/>
      <c r="D211" s="216"/>
      <c r="E211" s="111"/>
      <c r="F211" s="216"/>
      <c r="G211" s="216"/>
      <c r="H211" s="65">
        <v>66.571299999999994</v>
      </c>
      <c r="I211" s="65">
        <v>14.8195</v>
      </c>
      <c r="J211" s="65">
        <v>4.4131999999999998</v>
      </c>
      <c r="K211" s="65">
        <v>2.1183999999999998</v>
      </c>
      <c r="L211" s="65">
        <v>0.97560000000000002</v>
      </c>
      <c r="M211" s="65">
        <v>2.8008999999999999</v>
      </c>
      <c r="N211" s="65">
        <v>5.4028999999999998</v>
      </c>
      <c r="O211" s="66">
        <v>0.67820000000000003</v>
      </c>
      <c r="P211" s="66">
        <v>4.4400000000000002E-2</v>
      </c>
      <c r="Q211" s="66">
        <v>0.29370000000000002</v>
      </c>
      <c r="R211" s="65"/>
      <c r="S211" s="65">
        <v>98.118099999999998</v>
      </c>
      <c r="T211" s="65">
        <v>67.84813403439324</v>
      </c>
      <c r="U211" s="65">
        <v>15.103737230949232</v>
      </c>
      <c r="V211" s="65">
        <v>4.4978449440011579</v>
      </c>
      <c r="W211" s="65">
        <v>2.1590308006371912</v>
      </c>
      <c r="X211" s="65">
        <v>0.99431195671338934</v>
      </c>
      <c r="Y211" s="65">
        <v>2.8546211147586429</v>
      </c>
      <c r="Z211" s="65">
        <v>5.5065273379733197</v>
      </c>
      <c r="AA211" s="65">
        <v>0.6912078403474996</v>
      </c>
      <c r="AB211" s="65">
        <v>4.5251589665923006E-2</v>
      </c>
      <c r="AC211" s="65">
        <v>0.29933315056039611</v>
      </c>
      <c r="AD211" s="72">
        <v>100</v>
      </c>
      <c r="AE211" s="237"/>
      <c r="AF211" s="139">
        <v>16.140944000000001</v>
      </c>
      <c r="AG211" s="134">
        <v>21.340160000000001</v>
      </c>
      <c r="AH211" s="134">
        <v>5.54697</v>
      </c>
      <c r="AI211" s="134">
        <v>54.48</v>
      </c>
      <c r="AJ211" s="134">
        <v>1330.67</v>
      </c>
      <c r="AK211" s="134">
        <v>245.57</v>
      </c>
      <c r="AL211" s="134">
        <v>238.94</v>
      </c>
      <c r="AM211" s="134">
        <v>573.05999999999995</v>
      </c>
      <c r="AN211" s="134">
        <v>26</v>
      </c>
      <c r="AO211" s="135">
        <v>26.44</v>
      </c>
      <c r="AP211" s="134">
        <v>21.42</v>
      </c>
      <c r="AQ211" s="134">
        <v>41.64</v>
      </c>
      <c r="AR211" s="134">
        <v>111.85</v>
      </c>
      <c r="AS211" s="134">
        <v>43.31</v>
      </c>
      <c r="AT211" s="134">
        <v>195.94159199999999</v>
      </c>
      <c r="AU211" s="134">
        <v>434.41</v>
      </c>
      <c r="AV211" s="134">
        <v>104.13</v>
      </c>
      <c r="AW211" s="134">
        <v>198.73</v>
      </c>
      <c r="AX211" s="134">
        <v>3.25</v>
      </c>
      <c r="AY211" s="134">
        <f t="shared" si="203"/>
        <v>3692.8696660000001</v>
      </c>
      <c r="AZ211" s="136">
        <f t="shared" si="204"/>
        <v>0.36928696659999999</v>
      </c>
      <c r="BA211" s="136">
        <f t="shared" si="205"/>
        <v>98.487386966599999</v>
      </c>
      <c r="BB211" s="136">
        <f t="shared" si="206"/>
        <v>98.558759485461223</v>
      </c>
      <c r="BC211" s="136">
        <f t="shared" si="207"/>
        <v>98.558759485461223</v>
      </c>
      <c r="BD211" s="140">
        <f t="shared" si="208"/>
        <v>99.04862468546122</v>
      </c>
      <c r="BE211" s="124">
        <f t="shared" si="209"/>
        <v>20.539770503151082</v>
      </c>
      <c r="BF211" s="121">
        <f t="shared" si="210"/>
        <v>31.190222312485577</v>
      </c>
      <c r="BG211" s="121">
        <f t="shared" si="211"/>
        <v>8.5082494732627456</v>
      </c>
      <c r="BH211" s="121">
        <f t="shared" si="212"/>
        <v>80.146836794786239</v>
      </c>
      <c r="BI211" s="121">
        <f t="shared" si="213"/>
        <v>1485.6919892238243</v>
      </c>
      <c r="BJ211" s="121">
        <f t="shared" si="214"/>
        <v>268.55537498537495</v>
      </c>
      <c r="BK211" s="121">
        <f t="shared" si="215"/>
        <v>282.57204747774483</v>
      </c>
      <c r="BL211" s="121">
        <f t="shared" si="216"/>
        <v>774.089598772199</v>
      </c>
      <c r="BM211" s="121">
        <f t="shared" si="217"/>
        <v>33.018727855576174</v>
      </c>
      <c r="BN211" s="121">
        <f t="shared" si="218"/>
        <v>37.823548963468447</v>
      </c>
      <c r="BO211" s="121">
        <f t="shared" si="219"/>
        <v>28.793493975903619</v>
      </c>
      <c r="BP211" s="121">
        <f t="shared" si="220"/>
        <v>52.124373524690775</v>
      </c>
      <c r="BQ211" s="121">
        <f t="shared" si="221"/>
        <v>139.22647238794553</v>
      </c>
      <c r="BR211" s="121">
        <f t="shared" si="222"/>
        <v>46.654562961532896</v>
      </c>
      <c r="BS211" s="121">
        <f t="shared" si="223"/>
        <v>229.79515335627383</v>
      </c>
      <c r="BT211" s="121">
        <f t="shared" si="224"/>
        <v>533.99978003142405</v>
      </c>
      <c r="BU211" s="121">
        <f t="shared" si="225"/>
        <v>118.49040648514467</v>
      </c>
      <c r="BV211" s="121">
        <f t="shared" si="226"/>
        <v>231.79655574043261</v>
      </c>
      <c r="BW211" s="121">
        <f t="shared" si="227"/>
        <v>3.577689787001638</v>
      </c>
      <c r="BX211" s="122">
        <f t="shared" si="228"/>
        <v>4406.5948546122236</v>
      </c>
      <c r="BY211" s="125">
        <f t="shared" si="229"/>
        <v>0.44065948546122236</v>
      </c>
    </row>
    <row r="212" spans="1:77" x14ac:dyDescent="0.25">
      <c r="A212" s="263" t="s">
        <v>1124</v>
      </c>
      <c r="B212" s="164"/>
      <c r="C212" s="216"/>
      <c r="D212" s="216"/>
      <c r="E212" s="111"/>
      <c r="F212" s="216"/>
      <c r="G212" s="216"/>
      <c r="H212" s="65">
        <v>66.5899</v>
      </c>
      <c r="I212" s="65">
        <v>14.793699999999999</v>
      </c>
      <c r="J212" s="65">
        <v>4.4093999999999998</v>
      </c>
      <c r="K212" s="65">
        <v>2.1166</v>
      </c>
      <c r="L212" s="65">
        <v>0.97789999999999999</v>
      </c>
      <c r="M212" s="65">
        <v>2.8079000000000001</v>
      </c>
      <c r="N212" s="65">
        <v>5.3982999999999999</v>
      </c>
      <c r="O212" s="66">
        <v>0.67859999999999998</v>
      </c>
      <c r="P212" s="66">
        <v>4.4400000000000002E-2</v>
      </c>
      <c r="Q212" s="66">
        <v>0.29360000000000003</v>
      </c>
      <c r="R212" s="65"/>
      <c r="S212" s="65">
        <v>98.110300000000024</v>
      </c>
      <c r="T212" s="65">
        <v>67.872486375028913</v>
      </c>
      <c r="U212" s="65">
        <v>15.078641080498171</v>
      </c>
      <c r="V212" s="65">
        <v>4.4943293415676013</v>
      </c>
      <c r="W212" s="65">
        <v>2.1573677789182168</v>
      </c>
      <c r="X212" s="65">
        <v>0.99673530709823499</v>
      </c>
      <c r="Y212" s="65">
        <v>2.8619828906852791</v>
      </c>
      <c r="Z212" s="65">
        <v>5.5022765193868519</v>
      </c>
      <c r="AA212" s="65">
        <v>0.69167049738916275</v>
      </c>
      <c r="AB212" s="65">
        <v>4.5255187273915164E-2</v>
      </c>
      <c r="AC212" s="65">
        <v>0.2992550221536372</v>
      </c>
      <c r="AD212" s="72">
        <v>100</v>
      </c>
      <c r="AE212" s="237"/>
      <c r="AF212" s="139">
        <v>15.694571999999999</v>
      </c>
      <c r="AG212" s="134">
        <v>22.251519999999999</v>
      </c>
      <c r="AH212" s="134">
        <v>5.4237039999999999</v>
      </c>
      <c r="AI212" s="134">
        <v>51.71</v>
      </c>
      <c r="AJ212" s="134">
        <v>1331.59</v>
      </c>
      <c r="AK212" s="134">
        <v>245.17</v>
      </c>
      <c r="AL212" s="134">
        <v>238.3</v>
      </c>
      <c r="AM212" s="134">
        <v>574.41999999999996</v>
      </c>
      <c r="AN212" s="134">
        <v>25.65</v>
      </c>
      <c r="AO212" s="135">
        <v>26.5</v>
      </c>
      <c r="AP212" s="134">
        <v>22.55</v>
      </c>
      <c r="AQ212" s="134">
        <v>41.8</v>
      </c>
      <c r="AR212" s="134">
        <v>112.86</v>
      </c>
      <c r="AS212" s="134">
        <v>42.07</v>
      </c>
      <c r="AT212" s="134">
        <v>193.72152800000001</v>
      </c>
      <c r="AU212" s="134">
        <v>435.54</v>
      </c>
      <c r="AV212" s="134">
        <v>105.07</v>
      </c>
      <c r="AW212" s="134">
        <v>200.32</v>
      </c>
      <c r="AX212" s="134">
        <v>3.49</v>
      </c>
      <c r="AY212" s="134">
        <f t="shared" si="203"/>
        <v>3694.1313240000009</v>
      </c>
      <c r="AZ212" s="136">
        <f t="shared" si="204"/>
        <v>0.36941313240000007</v>
      </c>
      <c r="BA212" s="136">
        <f t="shared" si="205"/>
        <v>98.479713132400022</v>
      </c>
      <c r="BB212" s="136">
        <f t="shared" si="206"/>
        <v>98.551102061361817</v>
      </c>
      <c r="BC212" s="136">
        <f t="shared" si="207"/>
        <v>98.551102061361817</v>
      </c>
      <c r="BD212" s="140">
        <f t="shared" si="208"/>
        <v>99.040545461361816</v>
      </c>
      <c r="BE212" s="124">
        <f t="shared" si="209"/>
        <v>19.971750538579457</v>
      </c>
      <c r="BF212" s="121">
        <f t="shared" si="210"/>
        <v>32.522242363258712</v>
      </c>
      <c r="BG212" s="121">
        <f t="shared" si="211"/>
        <v>8.3191772627457965</v>
      </c>
      <c r="BH212" s="121">
        <f t="shared" si="212"/>
        <v>76.071823249970564</v>
      </c>
      <c r="BI212" s="121">
        <f t="shared" si="213"/>
        <v>1486.7191684869665</v>
      </c>
      <c r="BJ212" s="121">
        <f t="shared" si="214"/>
        <v>268.11793494793494</v>
      </c>
      <c r="BK212" s="121">
        <f t="shared" si="215"/>
        <v>281.81517918283498</v>
      </c>
      <c r="BL212" s="121">
        <f t="shared" si="216"/>
        <v>775.92668713001535</v>
      </c>
      <c r="BM212" s="121">
        <f t="shared" si="217"/>
        <v>32.574244980597264</v>
      </c>
      <c r="BN212" s="121">
        <f t="shared" si="218"/>
        <v>37.909381525412776</v>
      </c>
      <c r="BO212" s="121">
        <f t="shared" si="219"/>
        <v>30.312478485370054</v>
      </c>
      <c r="BP212" s="121">
        <f t="shared" si="220"/>
        <v>52.324659301923013</v>
      </c>
      <c r="BQ212" s="121">
        <f t="shared" si="221"/>
        <v>140.48368058742543</v>
      </c>
      <c r="BR212" s="121">
        <f t="shared" si="222"/>
        <v>45.318805444278198</v>
      </c>
      <c r="BS212" s="121">
        <f t="shared" si="223"/>
        <v>227.19152059952489</v>
      </c>
      <c r="BT212" s="121">
        <f t="shared" si="224"/>
        <v>535.38883588058843</v>
      </c>
      <c r="BU212" s="121">
        <f t="shared" si="225"/>
        <v>119.56004042441324</v>
      </c>
      <c r="BV212" s="121">
        <f t="shared" si="226"/>
        <v>233.65111480865227</v>
      </c>
      <c r="BW212" s="121">
        <f t="shared" si="227"/>
        <v>3.8418884174263748</v>
      </c>
      <c r="BX212" s="122">
        <f t="shared" si="228"/>
        <v>4408.0206136179168</v>
      </c>
      <c r="BY212" s="125">
        <f t="shared" si="229"/>
        <v>0.44080206136179167</v>
      </c>
    </row>
    <row r="213" spans="1:77" x14ac:dyDescent="0.25">
      <c r="A213" s="263" t="s">
        <v>1124</v>
      </c>
      <c r="B213" s="164"/>
      <c r="C213" s="216"/>
      <c r="D213" s="216"/>
      <c r="E213" s="111"/>
      <c r="F213" s="216"/>
      <c r="G213" s="216"/>
      <c r="H213" s="65">
        <v>66.521500000000003</v>
      </c>
      <c r="I213" s="65">
        <v>14.8108</v>
      </c>
      <c r="J213" s="65">
        <v>4.4157999999999999</v>
      </c>
      <c r="K213" s="65">
        <v>2.1213000000000002</v>
      </c>
      <c r="L213" s="65">
        <v>0.97909999999999997</v>
      </c>
      <c r="M213" s="65">
        <v>2.8035000000000001</v>
      </c>
      <c r="N213" s="65">
        <v>5.3979999999999997</v>
      </c>
      <c r="O213" s="66">
        <v>0.67920000000000003</v>
      </c>
      <c r="P213" s="66">
        <v>4.4699999999999997E-2</v>
      </c>
      <c r="Q213" s="66">
        <v>0.29289999999999999</v>
      </c>
      <c r="R213" s="65"/>
      <c r="S213" s="65">
        <v>98.066800000000015</v>
      </c>
      <c r="T213" s="65">
        <v>67.83284455085716</v>
      </c>
      <c r="U213" s="65">
        <v>15.102766685565348</v>
      </c>
      <c r="V213" s="65">
        <v>4.5028490783833055</v>
      </c>
      <c r="W213" s="65">
        <v>2.1631173852924741</v>
      </c>
      <c r="X213" s="65">
        <v>0.99840108986935416</v>
      </c>
      <c r="Y213" s="65">
        <v>2.8587656576945508</v>
      </c>
      <c r="Z213" s="65">
        <v>5.5044112788425839</v>
      </c>
      <c r="AA213" s="65">
        <v>0.69258913312150483</v>
      </c>
      <c r="AB213" s="65">
        <v>4.5581175280523065E-2</v>
      </c>
      <c r="AC213" s="65">
        <v>0.29867396509318134</v>
      </c>
      <c r="AD213" s="72">
        <v>100</v>
      </c>
      <c r="AE213" s="237"/>
      <c r="AF213" s="139">
        <v>15.862388000000001</v>
      </c>
      <c r="AG213" s="134">
        <v>21.80096</v>
      </c>
      <c r="AH213" s="134">
        <v>5.7262660000000007</v>
      </c>
      <c r="AI213" s="134">
        <v>54.28</v>
      </c>
      <c r="AJ213" s="134">
        <v>1337.4</v>
      </c>
      <c r="AK213" s="134">
        <v>245.27</v>
      </c>
      <c r="AL213" s="134">
        <v>238.8</v>
      </c>
      <c r="AM213" s="134">
        <v>574.11</v>
      </c>
      <c r="AN213" s="134">
        <v>26.21</v>
      </c>
      <c r="AO213" s="135">
        <v>26.51</v>
      </c>
      <c r="AP213" s="134">
        <v>21.11</v>
      </c>
      <c r="AQ213" s="134">
        <v>41.34</v>
      </c>
      <c r="AR213" s="134">
        <v>114.62</v>
      </c>
      <c r="AS213" s="134">
        <v>42.02</v>
      </c>
      <c r="AT213" s="134">
        <v>194.42315199999999</v>
      </c>
      <c r="AU213" s="134">
        <v>435.46</v>
      </c>
      <c r="AV213" s="134">
        <v>105.32</v>
      </c>
      <c r="AW213" s="134">
        <v>201.17</v>
      </c>
      <c r="AX213" s="134">
        <v>3.1</v>
      </c>
      <c r="AY213" s="134">
        <f t="shared" si="203"/>
        <v>3704.5327660000003</v>
      </c>
      <c r="AZ213" s="136">
        <f t="shared" si="204"/>
        <v>0.37045327660000005</v>
      </c>
      <c r="BA213" s="136">
        <f t="shared" si="205"/>
        <v>98.437253276600018</v>
      </c>
      <c r="BB213" s="136">
        <f t="shared" si="206"/>
        <v>98.508851125582282</v>
      </c>
      <c r="BC213" s="136">
        <f t="shared" si="207"/>
        <v>98.508851125582282</v>
      </c>
      <c r="BD213" s="140">
        <f t="shared" si="208"/>
        <v>98.999004925582284</v>
      </c>
      <c r="BE213" s="124">
        <f t="shared" si="209"/>
        <v>20.185300757622212</v>
      </c>
      <c r="BF213" s="121">
        <f t="shared" si="210"/>
        <v>31.863715596584353</v>
      </c>
      <c r="BG213" s="121">
        <f t="shared" si="211"/>
        <v>8.7832635976510378</v>
      </c>
      <c r="BH213" s="121">
        <f t="shared" si="212"/>
        <v>79.852611990106411</v>
      </c>
      <c r="BI213" s="121">
        <f t="shared" si="213"/>
        <v>1493.206028833552</v>
      </c>
      <c r="BJ213" s="121">
        <f t="shared" si="214"/>
        <v>268.22729495729499</v>
      </c>
      <c r="BK213" s="121">
        <f t="shared" si="215"/>
        <v>282.40648253823332</v>
      </c>
      <c r="BL213" s="121">
        <f t="shared" si="216"/>
        <v>775.50793904845432</v>
      </c>
      <c r="BM213" s="121">
        <f t="shared" si="217"/>
        <v>33.285417580563525</v>
      </c>
      <c r="BN213" s="121">
        <f t="shared" si="218"/>
        <v>37.9236869524035</v>
      </c>
      <c r="BO213" s="121">
        <f t="shared" si="219"/>
        <v>28.376781411359726</v>
      </c>
      <c r="BP213" s="121">
        <f t="shared" si="220"/>
        <v>51.748837692380327</v>
      </c>
      <c r="BQ213" s="121">
        <f t="shared" si="221"/>
        <v>142.67445923206364</v>
      </c>
      <c r="BR213" s="121">
        <f t="shared" si="222"/>
        <v>45.264944254066322</v>
      </c>
      <c r="BS213" s="121">
        <f t="shared" si="223"/>
        <v>228.01436680095026</v>
      </c>
      <c r="BT213" s="121">
        <f t="shared" si="224"/>
        <v>535.2904956434794</v>
      </c>
      <c r="BU213" s="121">
        <f t="shared" si="225"/>
        <v>119.84451753592084</v>
      </c>
      <c r="BV213" s="121">
        <f t="shared" si="226"/>
        <v>234.64254575707156</v>
      </c>
      <c r="BW213" s="121">
        <f t="shared" si="227"/>
        <v>3.4125656429861779</v>
      </c>
      <c r="BX213" s="122">
        <f t="shared" si="228"/>
        <v>4420.5112558227438</v>
      </c>
      <c r="BY213" s="125">
        <f t="shared" si="229"/>
        <v>0.44205112558227438</v>
      </c>
    </row>
    <row r="214" spans="1:77" x14ac:dyDescent="0.25">
      <c r="A214" s="263" t="s">
        <v>1124</v>
      </c>
      <c r="B214" s="164"/>
      <c r="C214" s="216"/>
      <c r="D214" s="216"/>
      <c r="E214" s="111"/>
      <c r="F214" s="216"/>
      <c r="G214" s="216"/>
      <c r="H214" s="65">
        <v>66.562600000000003</v>
      </c>
      <c r="I214" s="65">
        <v>14.8071</v>
      </c>
      <c r="J214" s="65">
        <v>4.4086999999999996</v>
      </c>
      <c r="K214" s="65">
        <v>2.1194999999999999</v>
      </c>
      <c r="L214" s="65">
        <v>0.97729999999999995</v>
      </c>
      <c r="M214" s="65">
        <v>2.7989000000000002</v>
      </c>
      <c r="N214" s="65">
        <v>5.4013</v>
      </c>
      <c r="O214" s="66">
        <v>0.67800000000000005</v>
      </c>
      <c r="P214" s="66">
        <v>4.4400000000000002E-2</v>
      </c>
      <c r="Q214" s="66">
        <v>0.29330000000000001</v>
      </c>
      <c r="R214" s="65"/>
      <c r="S214" s="65">
        <v>98.091100000000012</v>
      </c>
      <c r="T214" s="65">
        <v>67.857940220876301</v>
      </c>
      <c r="U214" s="65">
        <v>15.095253290053837</v>
      </c>
      <c r="V214" s="65">
        <v>4.494495423132169</v>
      </c>
      <c r="W214" s="65">
        <v>2.160746489742698</v>
      </c>
      <c r="X214" s="65">
        <v>0.99631872820266032</v>
      </c>
      <c r="Y214" s="65">
        <v>2.8533679406184658</v>
      </c>
      <c r="Z214" s="65">
        <v>5.5064118966960303</v>
      </c>
      <c r="AA214" s="65">
        <v>0.69119420620219363</v>
      </c>
      <c r="AB214" s="65">
        <v>4.5264045361913564E-2</v>
      </c>
      <c r="AC214" s="65">
        <v>0.29900775911372179</v>
      </c>
      <c r="AD214" s="72">
        <v>100</v>
      </c>
      <c r="AE214" s="237"/>
      <c r="AF214" s="139">
        <v>17.005136</v>
      </c>
      <c r="AG214" s="134">
        <v>22.036480000000001</v>
      </c>
      <c r="AH214" s="134">
        <v>5.3004380000000006</v>
      </c>
      <c r="AI214" s="134">
        <v>54.38</v>
      </c>
      <c r="AJ214" s="134">
        <v>1329.68</v>
      </c>
      <c r="AK214" s="134">
        <v>245.31</v>
      </c>
      <c r="AL214" s="134">
        <v>238.18</v>
      </c>
      <c r="AM214" s="134">
        <v>573.35</v>
      </c>
      <c r="AN214" s="134">
        <v>26.19</v>
      </c>
      <c r="AO214" s="135">
        <v>26.03</v>
      </c>
      <c r="AP214" s="134">
        <v>21.99</v>
      </c>
      <c r="AQ214" s="134">
        <v>41.89</v>
      </c>
      <c r="AR214" s="134">
        <v>111.26</v>
      </c>
      <c r="AS214" s="134">
        <v>42</v>
      </c>
      <c r="AT214" s="134">
        <v>193.67963999999998</v>
      </c>
      <c r="AU214" s="134">
        <v>442.82</v>
      </c>
      <c r="AV214" s="134">
        <v>104.41</v>
      </c>
      <c r="AW214" s="134">
        <v>200.64</v>
      </c>
      <c r="AX214" s="134">
        <v>3.13</v>
      </c>
      <c r="AY214" s="134">
        <f t="shared" si="203"/>
        <v>3699.2816940000002</v>
      </c>
      <c r="AZ214" s="136">
        <f t="shared" si="204"/>
        <v>0.36992816940000001</v>
      </c>
      <c r="BA214" s="136">
        <f t="shared" si="205"/>
        <v>98.461028169400009</v>
      </c>
      <c r="BB214" s="136">
        <f t="shared" si="206"/>
        <v>98.532597824293447</v>
      </c>
      <c r="BC214" s="136">
        <f t="shared" si="207"/>
        <v>98.532597824293447</v>
      </c>
      <c r="BD214" s="140">
        <f t="shared" si="208"/>
        <v>99.02196352429344</v>
      </c>
      <c r="BE214" s="124">
        <f t="shared" si="209"/>
        <v>21.63947727065236</v>
      </c>
      <c r="BF214" s="121">
        <f t="shared" si="210"/>
        <v>32.207945497345953</v>
      </c>
      <c r="BG214" s="121">
        <f t="shared" si="211"/>
        <v>8.1301050522288474</v>
      </c>
      <c r="BH214" s="121">
        <f t="shared" si="212"/>
        <v>79.999724392446325</v>
      </c>
      <c r="BI214" s="121">
        <f t="shared" si="213"/>
        <v>1484.5866550167468</v>
      </c>
      <c r="BJ214" s="121">
        <f t="shared" si="214"/>
        <v>268.27103896103898</v>
      </c>
      <c r="BK214" s="121">
        <f t="shared" si="215"/>
        <v>281.67326637753939</v>
      </c>
      <c r="BL214" s="121">
        <f t="shared" si="216"/>
        <v>774.48133084849826</v>
      </c>
      <c r="BM214" s="121">
        <f t="shared" si="217"/>
        <v>33.260018559136157</v>
      </c>
      <c r="BN214" s="121">
        <f t="shared" si="218"/>
        <v>37.237026456848859</v>
      </c>
      <c r="BO214" s="121">
        <f t="shared" si="219"/>
        <v>29.559707401032703</v>
      </c>
      <c r="BP214" s="121">
        <f t="shared" si="220"/>
        <v>52.437320051616155</v>
      </c>
      <c r="BQ214" s="121">
        <f t="shared" si="221"/>
        <v>138.49206363775431</v>
      </c>
      <c r="BR214" s="121">
        <f t="shared" si="222"/>
        <v>45.243399777981566</v>
      </c>
      <c r="BS214" s="121">
        <f t="shared" si="223"/>
        <v>227.1423954531711</v>
      </c>
      <c r="BT214" s="121">
        <f t="shared" si="224"/>
        <v>544.33779745750599</v>
      </c>
      <c r="BU214" s="121">
        <f t="shared" si="225"/>
        <v>118.80902085003319</v>
      </c>
      <c r="BV214" s="121">
        <f t="shared" si="226"/>
        <v>234.02435940099832</v>
      </c>
      <c r="BW214" s="121">
        <f t="shared" si="227"/>
        <v>3.4455904717892696</v>
      </c>
      <c r="BX214" s="122">
        <f t="shared" si="228"/>
        <v>4414.9782429343641</v>
      </c>
      <c r="BY214" s="125">
        <f t="shared" si="229"/>
        <v>0.44149782429343642</v>
      </c>
    </row>
    <row r="215" spans="1:77" ht="15.75" thickBot="1" x14ac:dyDescent="0.3">
      <c r="A215" s="264" t="s">
        <v>1124</v>
      </c>
      <c r="B215" s="165"/>
      <c r="C215" s="158"/>
      <c r="D215" s="158"/>
      <c r="E215" s="115"/>
      <c r="F215" s="158"/>
      <c r="G215" s="158"/>
      <c r="H215" s="74">
        <v>66.480999999999995</v>
      </c>
      <c r="I215" s="74">
        <v>14.7746</v>
      </c>
      <c r="J215" s="74">
        <v>4.4116999999999997</v>
      </c>
      <c r="K215" s="74">
        <v>2.1172</v>
      </c>
      <c r="L215" s="74">
        <v>0.97850000000000004</v>
      </c>
      <c r="M215" s="74">
        <v>2.8022</v>
      </c>
      <c r="N215" s="74">
        <v>5.4008000000000003</v>
      </c>
      <c r="O215" s="75">
        <v>0.67769999999999997</v>
      </c>
      <c r="P215" s="75">
        <v>4.48E-2</v>
      </c>
      <c r="Q215" s="75">
        <v>0.2928</v>
      </c>
      <c r="R215" s="74"/>
      <c r="S215" s="74">
        <v>97.98129999999999</v>
      </c>
      <c r="T215" s="74">
        <v>67.850702123772606</v>
      </c>
      <c r="U215" s="74">
        <v>15.07899976832314</v>
      </c>
      <c r="V215" s="74">
        <v>4.5025938622982142</v>
      </c>
      <c r="W215" s="74">
        <v>2.160820483092182</v>
      </c>
      <c r="X215" s="74">
        <v>0.99865994837790484</v>
      </c>
      <c r="Y215" s="74">
        <v>2.8599334771022638</v>
      </c>
      <c r="Z215" s="74">
        <v>5.5120722015323347</v>
      </c>
      <c r="AA215" s="74">
        <v>0.69166259276004716</v>
      </c>
      <c r="AB215" s="74">
        <v>4.5723010411170294E-2</v>
      </c>
      <c r="AC215" s="74">
        <v>0.29883253233014878</v>
      </c>
      <c r="AD215" s="76">
        <v>100</v>
      </c>
      <c r="AE215" s="239"/>
      <c r="AF215" s="141">
        <v>16.011900000000001</v>
      </c>
      <c r="AG215" s="142">
        <v>21.585919999999998</v>
      </c>
      <c r="AH215" s="142">
        <v>5.143554</v>
      </c>
      <c r="AI215" s="142">
        <v>53.4</v>
      </c>
      <c r="AJ215" s="142">
        <v>1330.67</v>
      </c>
      <c r="AK215" s="142">
        <v>244.89</v>
      </c>
      <c r="AL215" s="142">
        <v>238.45</v>
      </c>
      <c r="AM215" s="142">
        <v>573.24</v>
      </c>
      <c r="AN215" s="142">
        <v>26.94</v>
      </c>
      <c r="AO215" s="172">
        <v>25.98</v>
      </c>
      <c r="AP215" s="142">
        <v>20.99</v>
      </c>
      <c r="AQ215" s="142">
        <v>41.94</v>
      </c>
      <c r="AR215" s="142">
        <v>113.85</v>
      </c>
      <c r="AS215" s="142">
        <v>41.77</v>
      </c>
      <c r="AT215" s="142">
        <v>200.50738399999997</v>
      </c>
      <c r="AU215" s="142">
        <v>431.39</v>
      </c>
      <c r="AV215" s="142">
        <v>104.4</v>
      </c>
      <c r="AW215" s="142">
        <v>201.18</v>
      </c>
      <c r="AX215" s="142">
        <v>3.11</v>
      </c>
      <c r="AY215" s="142">
        <f t="shared" si="203"/>
        <v>3695.448758</v>
      </c>
      <c r="AZ215" s="143">
        <f t="shared" si="204"/>
        <v>0.36954487580000001</v>
      </c>
      <c r="BA215" s="143">
        <f t="shared" si="205"/>
        <v>98.350844875799993</v>
      </c>
      <c r="BB215" s="143">
        <f t="shared" si="206"/>
        <v>98.422231914855558</v>
      </c>
      <c r="BC215" s="143">
        <f t="shared" si="207"/>
        <v>98.422231914855558</v>
      </c>
      <c r="BD215" s="144">
        <f t="shared" si="208"/>
        <v>98.911930614855564</v>
      </c>
      <c r="BE215" s="126">
        <f t="shared" si="209"/>
        <v>20.37555866121615</v>
      </c>
      <c r="BF215" s="127">
        <f t="shared" si="210"/>
        <v>31.54941873067159</v>
      </c>
      <c r="BG215" s="127">
        <f t="shared" si="211"/>
        <v>7.8894676933890917</v>
      </c>
      <c r="BH215" s="127">
        <f t="shared" si="212"/>
        <v>78.55802284951514</v>
      </c>
      <c r="BI215" s="127">
        <f t="shared" si="213"/>
        <v>1485.6919892238243</v>
      </c>
      <c r="BJ215" s="127">
        <f t="shared" si="214"/>
        <v>267.81172692172692</v>
      </c>
      <c r="BK215" s="127">
        <f t="shared" si="215"/>
        <v>281.99257018945445</v>
      </c>
      <c r="BL215" s="127">
        <f t="shared" si="216"/>
        <v>774.33274281955721</v>
      </c>
      <c r="BM215" s="127">
        <f t="shared" si="217"/>
        <v>34.212481862662393</v>
      </c>
      <c r="BN215" s="127">
        <f t="shared" si="218"/>
        <v>37.165499321895247</v>
      </c>
      <c r="BO215" s="127">
        <f t="shared" si="219"/>
        <v>28.215473321858862</v>
      </c>
      <c r="BP215" s="127">
        <f t="shared" si="220"/>
        <v>52.499909357001222</v>
      </c>
      <c r="BQ215" s="127">
        <f t="shared" si="221"/>
        <v>141.71599357503439</v>
      </c>
      <c r="BR215" s="127">
        <f t="shared" si="222"/>
        <v>44.995638303006906</v>
      </c>
      <c r="BS215" s="127">
        <f t="shared" si="223"/>
        <v>235.14979430883304</v>
      </c>
      <c r="BT215" s="127">
        <f t="shared" si="224"/>
        <v>530.28743608055993</v>
      </c>
      <c r="BU215" s="127">
        <f t="shared" si="225"/>
        <v>118.79764176557289</v>
      </c>
      <c r="BV215" s="127">
        <f t="shared" si="226"/>
        <v>234.65420965058237</v>
      </c>
      <c r="BW215" s="127">
        <f t="shared" si="227"/>
        <v>3.423573919253875</v>
      </c>
      <c r="BX215" s="128">
        <f t="shared" si="228"/>
        <v>4409.3191485556163</v>
      </c>
      <c r="BY215" s="129">
        <f t="shared" si="229"/>
        <v>0.4409319148555616</v>
      </c>
    </row>
    <row r="216" spans="1:77" x14ac:dyDescent="0.25">
      <c r="D216" s="106"/>
      <c r="E216" s="106"/>
    </row>
    <row r="217" spans="1:77" x14ac:dyDescent="0.25">
      <c r="D217" s="106"/>
      <c r="E217" s="106"/>
    </row>
    <row r="218" spans="1:77" x14ac:dyDescent="0.25">
      <c r="D218" s="106"/>
      <c r="E218" s="106"/>
    </row>
    <row r="219" spans="1:77" x14ac:dyDescent="0.25">
      <c r="D219" s="106"/>
      <c r="E219" s="106"/>
    </row>
    <row r="220" spans="1:77" x14ac:dyDescent="0.25">
      <c r="D220" s="106"/>
      <c r="E220" s="106"/>
    </row>
    <row r="221" spans="1:77" x14ac:dyDescent="0.25">
      <c r="D221" s="106"/>
      <c r="E221" s="106"/>
    </row>
  </sheetData>
  <mergeCells count="10">
    <mergeCell ref="A2:F5"/>
    <mergeCell ref="G2:G3"/>
    <mergeCell ref="H5:S5"/>
    <mergeCell ref="T5:AD5"/>
    <mergeCell ref="AF5:BD5"/>
    <mergeCell ref="BE5:BY5"/>
    <mergeCell ref="H2:S3"/>
    <mergeCell ref="T2:AD3"/>
    <mergeCell ref="AF2:BD3"/>
    <mergeCell ref="BE2:BY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H183"/>
  <sheetViews>
    <sheetView tabSelected="1" zoomScale="85" zoomScaleNormal="85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L15" sqref="L15"/>
    </sheetView>
  </sheetViews>
  <sheetFormatPr defaultRowHeight="15" x14ac:dyDescent="0.25"/>
  <cols>
    <col min="1" max="1" width="9.85546875" customWidth="1"/>
    <col min="2" max="2" width="10" customWidth="1"/>
    <col min="3" max="3" width="16.42578125" bestFit="1" customWidth="1"/>
    <col min="4" max="4" width="10" bestFit="1" customWidth="1"/>
    <col min="5" max="5" width="11.7109375" bestFit="1" customWidth="1"/>
    <col min="7" max="7" width="18" bestFit="1" customWidth="1"/>
    <col min="9" max="9" width="11.42578125" customWidth="1"/>
  </cols>
  <sheetData>
    <row r="1" spans="1:34" ht="15.75" thickBot="1" x14ac:dyDescent="0.3">
      <c r="A1" s="370" t="s">
        <v>1131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</row>
    <row r="2" spans="1:34" x14ac:dyDescent="0.25">
      <c r="A2" s="347" t="s">
        <v>656</v>
      </c>
      <c r="B2" s="348"/>
      <c r="C2" s="348"/>
      <c r="D2" s="348"/>
      <c r="E2" s="348"/>
      <c r="F2" s="348"/>
      <c r="G2" s="351"/>
      <c r="H2" s="348" t="s">
        <v>626</v>
      </c>
      <c r="I2" s="352"/>
      <c r="J2" s="352"/>
      <c r="K2" s="352"/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2"/>
      <c r="Z2" s="352"/>
      <c r="AA2" s="352"/>
      <c r="AB2" s="352"/>
      <c r="AC2" s="352"/>
      <c r="AD2" s="352"/>
      <c r="AE2" s="352"/>
      <c r="AF2" s="352"/>
      <c r="AG2" s="352"/>
      <c r="AH2" s="353"/>
    </row>
    <row r="3" spans="1:34" x14ac:dyDescent="0.25">
      <c r="A3" s="349"/>
      <c r="B3" s="341"/>
      <c r="C3" s="341"/>
      <c r="D3" s="341"/>
      <c r="E3" s="341"/>
      <c r="F3" s="341"/>
      <c r="G3" s="343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  <c r="Y3" s="354"/>
      <c r="Z3" s="354"/>
      <c r="AA3" s="354"/>
      <c r="AB3" s="354"/>
      <c r="AC3" s="354"/>
      <c r="AD3" s="354"/>
      <c r="AE3" s="354"/>
      <c r="AF3" s="354"/>
      <c r="AG3" s="354"/>
      <c r="AH3" s="355"/>
    </row>
    <row r="4" spans="1:34" x14ac:dyDescent="0.25">
      <c r="A4" s="349"/>
      <c r="B4" s="341"/>
      <c r="C4" s="341"/>
      <c r="D4" s="341"/>
      <c r="E4" s="341"/>
      <c r="F4" s="341"/>
      <c r="G4" s="57" t="s">
        <v>602</v>
      </c>
      <c r="H4" s="58" t="s">
        <v>627</v>
      </c>
      <c r="I4" s="58" t="s">
        <v>628</v>
      </c>
      <c r="J4" s="58" t="s">
        <v>629</v>
      </c>
      <c r="K4" s="58" t="s">
        <v>630</v>
      </c>
      <c r="L4" s="58" t="s">
        <v>631</v>
      </c>
      <c r="M4" s="58" t="s">
        <v>632</v>
      </c>
      <c r="N4" s="58" t="s">
        <v>633</v>
      </c>
      <c r="O4" s="58" t="s">
        <v>634</v>
      </c>
      <c r="P4" s="58" t="s">
        <v>635</v>
      </c>
      <c r="Q4" s="58" t="s">
        <v>636</v>
      </c>
      <c r="R4" s="58" t="s">
        <v>637</v>
      </c>
      <c r="S4" s="58" t="s">
        <v>638</v>
      </c>
      <c r="T4" s="58" t="s">
        <v>639</v>
      </c>
      <c r="U4" s="58" t="s">
        <v>640</v>
      </c>
      <c r="V4" s="58" t="s">
        <v>641</v>
      </c>
      <c r="W4" s="58" t="s">
        <v>642</v>
      </c>
      <c r="X4" s="58" t="s">
        <v>643</v>
      </c>
      <c r="Y4" s="58" t="s">
        <v>644</v>
      </c>
      <c r="Z4" s="58" t="s">
        <v>645</v>
      </c>
      <c r="AA4" s="58" t="s">
        <v>646</v>
      </c>
      <c r="AB4" s="58" t="s">
        <v>647</v>
      </c>
      <c r="AC4" s="58" t="s">
        <v>648</v>
      </c>
      <c r="AD4" s="58" t="s">
        <v>649</v>
      </c>
      <c r="AE4" s="58" t="s">
        <v>650</v>
      </c>
      <c r="AF4" s="59" t="s">
        <v>651</v>
      </c>
      <c r="AG4" s="59" t="s">
        <v>652</v>
      </c>
      <c r="AH4" s="60" t="s">
        <v>653</v>
      </c>
    </row>
    <row r="5" spans="1:34" ht="15.75" thickBot="1" x14ac:dyDescent="0.3">
      <c r="A5" s="350"/>
      <c r="B5" s="342"/>
      <c r="C5" s="342"/>
      <c r="D5" s="342"/>
      <c r="E5" s="342"/>
      <c r="F5" s="342"/>
      <c r="G5" s="61" t="s">
        <v>615</v>
      </c>
      <c r="H5" s="356" t="s">
        <v>654</v>
      </c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7"/>
      <c r="AD5" s="357"/>
      <c r="AE5" s="357"/>
      <c r="AF5" s="357"/>
      <c r="AG5" s="357"/>
      <c r="AH5" s="358"/>
    </row>
    <row r="6" spans="1:34" ht="15.75" thickBot="1" x14ac:dyDescent="0.3">
      <c r="A6" s="62" t="s">
        <v>616</v>
      </c>
      <c r="B6" s="63" t="s">
        <v>617</v>
      </c>
      <c r="C6" s="53" t="s">
        <v>618</v>
      </c>
      <c r="D6" s="53" t="s">
        <v>619</v>
      </c>
      <c r="E6" s="53" t="s">
        <v>620</v>
      </c>
      <c r="F6" s="53" t="s">
        <v>621</v>
      </c>
      <c r="G6" s="322" t="s">
        <v>622</v>
      </c>
      <c r="H6" s="54" t="s">
        <v>655</v>
      </c>
      <c r="I6" s="55" t="s">
        <v>655</v>
      </c>
      <c r="J6" s="318" t="s">
        <v>655</v>
      </c>
      <c r="K6" s="265" t="s">
        <v>655</v>
      </c>
      <c r="L6" s="265" t="s">
        <v>655</v>
      </c>
      <c r="M6" s="265" t="s">
        <v>655</v>
      </c>
      <c r="N6" s="265" t="s">
        <v>655</v>
      </c>
      <c r="O6" s="265" t="s">
        <v>655</v>
      </c>
      <c r="P6" s="265" t="s">
        <v>655</v>
      </c>
      <c r="Q6" s="265" t="s">
        <v>655</v>
      </c>
      <c r="R6" s="265" t="s">
        <v>655</v>
      </c>
      <c r="S6" s="265" t="s">
        <v>655</v>
      </c>
      <c r="T6" s="265" t="s">
        <v>655</v>
      </c>
      <c r="U6" s="265" t="s">
        <v>655</v>
      </c>
      <c r="V6" s="265" t="s">
        <v>655</v>
      </c>
      <c r="W6" s="265" t="s">
        <v>655</v>
      </c>
      <c r="X6" s="265" t="s">
        <v>655</v>
      </c>
      <c r="Y6" s="265" t="s">
        <v>655</v>
      </c>
      <c r="Z6" s="265" t="s">
        <v>655</v>
      </c>
      <c r="AA6" s="265" t="s">
        <v>655</v>
      </c>
      <c r="AB6" s="265" t="s">
        <v>655</v>
      </c>
      <c r="AC6" s="265" t="s">
        <v>655</v>
      </c>
      <c r="AD6" s="265" t="s">
        <v>655</v>
      </c>
      <c r="AE6" s="265" t="s">
        <v>655</v>
      </c>
      <c r="AF6" s="265" t="s">
        <v>655</v>
      </c>
      <c r="AG6" s="265" t="s">
        <v>655</v>
      </c>
      <c r="AH6" s="266" t="s">
        <v>655</v>
      </c>
    </row>
    <row r="7" spans="1:34" x14ac:dyDescent="0.25">
      <c r="A7" s="99" t="s">
        <v>774</v>
      </c>
      <c r="B7" s="100" t="s">
        <v>701</v>
      </c>
      <c r="C7" s="101" t="s">
        <v>773</v>
      </c>
      <c r="D7" s="102">
        <v>47.1267</v>
      </c>
      <c r="E7" s="102">
        <v>-120.495041</v>
      </c>
      <c r="F7" s="103" t="s">
        <v>775</v>
      </c>
      <c r="G7" s="242" t="s">
        <v>776</v>
      </c>
      <c r="H7" s="324">
        <v>503.92533952088053</v>
      </c>
      <c r="I7" s="273">
        <v>42.381966425519245</v>
      </c>
      <c r="J7" s="312">
        <v>0.85681965807581018</v>
      </c>
      <c r="K7" s="273">
        <v>6.6625489414379349</v>
      </c>
      <c r="L7" s="273">
        <v>3.6802132021442682</v>
      </c>
      <c r="M7" s="273">
        <v>1.8680754825178223</v>
      </c>
      <c r="N7" s="273">
        <v>6.4560270263444259</v>
      </c>
      <c r="O7" s="273">
        <v>4.3967718484392631</v>
      </c>
      <c r="P7" s="273">
        <v>1.3701695263946458</v>
      </c>
      <c r="Q7" s="273">
        <v>20.858953954270326</v>
      </c>
      <c r="R7" s="273">
        <v>0.47858487959183033</v>
      </c>
      <c r="S7" s="273">
        <v>11.174431883638553</v>
      </c>
      <c r="T7" s="273">
        <v>24.255708225996393</v>
      </c>
      <c r="U7" s="273">
        <v>5.5184978395901521</v>
      </c>
      <c r="V7" s="273">
        <v>5.6647194235766376</v>
      </c>
      <c r="W7" s="274">
        <v>27.844525259116239</v>
      </c>
      <c r="X7" s="274">
        <v>35.571006330363886</v>
      </c>
      <c r="Y7" s="273">
        <v>5.9399067409221873</v>
      </c>
      <c r="Z7" s="275">
        <v>337.868646424019</v>
      </c>
      <c r="AA7" s="273">
        <v>0.7340830316851491</v>
      </c>
      <c r="AB7" s="273">
        <v>1.086846339902275</v>
      </c>
      <c r="AC7" s="273">
        <v>4.2087131765316883</v>
      </c>
      <c r="AD7" s="273">
        <v>0.522198797164661</v>
      </c>
      <c r="AE7" s="273">
        <v>1.0294723236572061</v>
      </c>
      <c r="AF7" s="273">
        <v>35.52649574653163</v>
      </c>
      <c r="AG7" s="273">
        <v>3.1808160447988967</v>
      </c>
      <c r="AH7" s="276">
        <v>165.88888309667078</v>
      </c>
    </row>
    <row r="8" spans="1:34" x14ac:dyDescent="0.25">
      <c r="A8" s="104" t="s">
        <v>779</v>
      </c>
      <c r="B8" s="95" t="s">
        <v>704</v>
      </c>
      <c r="C8" s="96" t="s">
        <v>777</v>
      </c>
      <c r="D8" s="98">
        <v>47.133125</v>
      </c>
      <c r="E8" s="98">
        <v>-120.488727</v>
      </c>
      <c r="F8" s="97" t="s">
        <v>625</v>
      </c>
      <c r="G8" s="243" t="s">
        <v>778</v>
      </c>
      <c r="H8" s="319">
        <v>536.69890416668295</v>
      </c>
      <c r="I8" s="267">
        <v>46.119989676198983</v>
      </c>
      <c r="J8" s="313">
        <v>0.73821127802848996</v>
      </c>
      <c r="K8" s="267">
        <v>7.3262931602863315</v>
      </c>
      <c r="L8" s="267">
        <v>4.090076498075593</v>
      </c>
      <c r="M8" s="267">
        <v>2.0251401831981259</v>
      </c>
      <c r="N8" s="267">
        <v>6.9528129112733659</v>
      </c>
      <c r="O8" s="267">
        <v>4.3723324642089034</v>
      </c>
      <c r="P8" s="267">
        <v>1.5102637709689006</v>
      </c>
      <c r="Q8" s="267">
        <v>22.376177905591938</v>
      </c>
      <c r="R8" s="267">
        <v>0.54557426955944621</v>
      </c>
      <c r="S8" s="267">
        <v>10.991077898918954</v>
      </c>
      <c r="T8" s="267">
        <v>26.316160799436936</v>
      </c>
      <c r="U8" s="267">
        <v>5.8151713039400628</v>
      </c>
      <c r="V8" s="267">
        <v>6.056242693595407</v>
      </c>
      <c r="W8" s="268">
        <v>28.023499279193786</v>
      </c>
      <c r="X8" s="268">
        <v>37.366959350321189</v>
      </c>
      <c r="Y8" s="267">
        <v>6.5246631073087986</v>
      </c>
      <c r="Z8" s="269">
        <v>326.87184093527719</v>
      </c>
      <c r="AA8" s="267">
        <v>0.71286297153745604</v>
      </c>
      <c r="AB8" s="267">
        <v>1.1692203936398702</v>
      </c>
      <c r="AC8" s="267">
        <v>3.7973433587689094</v>
      </c>
      <c r="AD8" s="267">
        <v>0.58063345114995146</v>
      </c>
      <c r="AE8" s="267">
        <v>1.0650527755391861</v>
      </c>
      <c r="AF8" s="267">
        <v>39.093660133369454</v>
      </c>
      <c r="AG8" s="267">
        <v>3.533458681128832</v>
      </c>
      <c r="AH8" s="277">
        <v>166.32805912980061</v>
      </c>
    </row>
    <row r="9" spans="1:34" x14ac:dyDescent="0.25">
      <c r="A9" s="104" t="s">
        <v>780</v>
      </c>
      <c r="B9" s="95" t="s">
        <v>705</v>
      </c>
      <c r="C9" s="96" t="s">
        <v>777</v>
      </c>
      <c r="D9" s="98">
        <v>47.142257999999998</v>
      </c>
      <c r="E9" s="98">
        <v>-120.491246</v>
      </c>
      <c r="F9" s="97" t="s">
        <v>781</v>
      </c>
      <c r="G9" s="243" t="s">
        <v>782</v>
      </c>
      <c r="H9" s="319">
        <v>724.37623455074618</v>
      </c>
      <c r="I9" s="267">
        <v>51.842284929998684</v>
      </c>
      <c r="J9" s="313">
        <v>1.1221446627975635</v>
      </c>
      <c r="K9" s="267">
        <v>7.1242087549970181</v>
      </c>
      <c r="L9" s="267">
        <v>3.9072709152643657</v>
      </c>
      <c r="M9" s="267">
        <v>2.0292670494867382</v>
      </c>
      <c r="N9" s="267">
        <v>6.9952563323902819</v>
      </c>
      <c r="O9" s="267">
        <v>4.9712295614285456</v>
      </c>
      <c r="P9" s="267">
        <v>1.4532779544169721</v>
      </c>
      <c r="Q9" s="267">
        <v>26.216275133722998</v>
      </c>
      <c r="R9" s="267">
        <v>0.52720478571462503</v>
      </c>
      <c r="S9" s="267">
        <v>11.728180257660091</v>
      </c>
      <c r="T9" s="267">
        <v>28.451114332518006</v>
      </c>
      <c r="U9" s="267">
        <v>9.4044686520394336</v>
      </c>
      <c r="V9" s="267">
        <v>6.8534909501050851</v>
      </c>
      <c r="W9" s="268">
        <v>40.308609710202433</v>
      </c>
      <c r="X9" s="268">
        <v>31.540961126351917</v>
      </c>
      <c r="Y9" s="267">
        <v>6.8018252507832848</v>
      </c>
      <c r="Z9" s="269">
        <v>323.14768655984574</v>
      </c>
      <c r="AA9" s="267">
        <v>0.82289878238802239</v>
      </c>
      <c r="AB9" s="267">
        <v>1.1696369139285419</v>
      </c>
      <c r="AC9" s="267">
        <v>6.3086493293642647</v>
      </c>
      <c r="AD9" s="267">
        <v>0.54459695263883068</v>
      </c>
      <c r="AE9" s="267">
        <v>1.9047775926167587</v>
      </c>
      <c r="AF9" s="267">
        <v>37.885341586490284</v>
      </c>
      <c r="AG9" s="267">
        <v>3.3393059101107792</v>
      </c>
      <c r="AH9" s="277">
        <v>188.42330190987457</v>
      </c>
    </row>
    <row r="10" spans="1:34" x14ac:dyDescent="0.25">
      <c r="A10" s="104" t="s">
        <v>783</v>
      </c>
      <c r="B10" s="95" t="s">
        <v>706</v>
      </c>
      <c r="C10" s="96" t="s">
        <v>785</v>
      </c>
      <c r="D10" s="98">
        <v>47.148668000000001</v>
      </c>
      <c r="E10" s="98">
        <v>-120.49642299999999</v>
      </c>
      <c r="F10" s="97" t="s">
        <v>790</v>
      </c>
      <c r="G10" s="243" t="s">
        <v>784</v>
      </c>
      <c r="H10" s="319">
        <v>604.57416341964961</v>
      </c>
      <c r="I10" s="267">
        <v>45.211019858841972</v>
      </c>
      <c r="J10" s="313">
        <v>1.1462907855734705</v>
      </c>
      <c r="K10" s="267">
        <v>6.2875297535001469</v>
      </c>
      <c r="L10" s="267">
        <v>3.4150153655119571</v>
      </c>
      <c r="M10" s="267">
        <v>1.8402158954784802</v>
      </c>
      <c r="N10" s="267">
        <v>6.2075422496364787</v>
      </c>
      <c r="O10" s="267">
        <v>4.3818994695729074</v>
      </c>
      <c r="P10" s="267">
        <v>1.2761131680929885</v>
      </c>
      <c r="Q10" s="267">
        <v>21.642706235488596</v>
      </c>
      <c r="R10" s="267">
        <v>0.46813534859114531</v>
      </c>
      <c r="S10" s="267">
        <v>10.47362378097713</v>
      </c>
      <c r="T10" s="267">
        <v>24.608063063691105</v>
      </c>
      <c r="U10" s="267">
        <v>7.9117974601626804</v>
      </c>
      <c r="V10" s="267">
        <v>5.8365479086822978</v>
      </c>
      <c r="W10" s="268">
        <v>40.114329119478064</v>
      </c>
      <c r="X10" s="268">
        <v>33.463407953597155</v>
      </c>
      <c r="Y10" s="267">
        <v>6.0939187222711197</v>
      </c>
      <c r="Z10" s="269">
        <v>332.32790885573945</v>
      </c>
      <c r="AA10" s="267">
        <v>0.71315260712552053</v>
      </c>
      <c r="AB10" s="267">
        <v>1.0539796278494864</v>
      </c>
      <c r="AC10" s="267">
        <v>5.0465089640903917</v>
      </c>
      <c r="AD10" s="267">
        <v>0.48216821142372895</v>
      </c>
      <c r="AE10" s="267">
        <v>1.4711715947222108</v>
      </c>
      <c r="AF10" s="267">
        <v>32.630321217573858</v>
      </c>
      <c r="AG10" s="267">
        <v>3.0004414269651347</v>
      </c>
      <c r="AH10" s="277">
        <v>164.62444847091797</v>
      </c>
    </row>
    <row r="11" spans="1:34" x14ac:dyDescent="0.25">
      <c r="A11" s="104" t="s">
        <v>794</v>
      </c>
      <c r="B11" s="95" t="s">
        <v>707</v>
      </c>
      <c r="C11" s="96" t="s">
        <v>773</v>
      </c>
      <c r="D11" s="98">
        <v>47.127011000000003</v>
      </c>
      <c r="E11" s="98">
        <v>-120.48924</v>
      </c>
      <c r="F11" s="97" t="s">
        <v>795</v>
      </c>
      <c r="G11" s="243" t="s">
        <v>784</v>
      </c>
      <c r="H11" s="319">
        <v>470.52697832391243</v>
      </c>
      <c r="I11" s="267">
        <v>41.391945443441685</v>
      </c>
      <c r="J11" s="313">
        <v>0.57245922558103524</v>
      </c>
      <c r="K11" s="267">
        <v>6.6274141862394877</v>
      </c>
      <c r="L11" s="267">
        <v>3.6305481458694624</v>
      </c>
      <c r="M11" s="267">
        <v>1.9001802383745101</v>
      </c>
      <c r="N11" s="267">
        <v>6.3290475339974286</v>
      </c>
      <c r="O11" s="267">
        <v>4.2118449669004665</v>
      </c>
      <c r="P11" s="267">
        <v>1.3560657755733032</v>
      </c>
      <c r="Q11" s="267">
        <v>19.492906406848206</v>
      </c>
      <c r="R11" s="267">
        <v>0.49013108982957715</v>
      </c>
      <c r="S11" s="267">
        <v>10.46328933416604</v>
      </c>
      <c r="T11" s="267">
        <v>23.772546078641685</v>
      </c>
      <c r="U11" s="267">
        <v>5.396041224564005</v>
      </c>
      <c r="V11" s="267">
        <v>5.3858049614139816</v>
      </c>
      <c r="W11" s="268">
        <v>25.135658035925722</v>
      </c>
      <c r="X11" s="268">
        <v>38.346508168403261</v>
      </c>
      <c r="Y11" s="267">
        <v>5.8339114905670195</v>
      </c>
      <c r="Z11" s="269">
        <v>320.43967152978217</v>
      </c>
      <c r="AA11" s="267">
        <v>0.68447625121033151</v>
      </c>
      <c r="AB11" s="267">
        <v>1.0803582397402007</v>
      </c>
      <c r="AC11" s="267">
        <v>3.4890241932942883</v>
      </c>
      <c r="AD11" s="267">
        <v>0.50921069399597529</v>
      </c>
      <c r="AE11" s="267">
        <v>1.0187001610910305</v>
      </c>
      <c r="AF11" s="267">
        <v>33.93426754222741</v>
      </c>
      <c r="AG11" s="267">
        <v>3.1905305604141261</v>
      </c>
      <c r="AH11" s="277">
        <v>158.41736212850904</v>
      </c>
    </row>
    <row r="12" spans="1:34" x14ac:dyDescent="0.25">
      <c r="A12" s="104" t="s">
        <v>796</v>
      </c>
      <c r="B12" s="95" t="s">
        <v>708</v>
      </c>
      <c r="C12" s="96" t="s">
        <v>799</v>
      </c>
      <c r="D12" s="98">
        <v>47.146483000000003</v>
      </c>
      <c r="E12" s="98">
        <v>-120.468445</v>
      </c>
      <c r="F12" s="97" t="s">
        <v>797</v>
      </c>
      <c r="G12" s="243" t="s">
        <v>784</v>
      </c>
      <c r="H12" s="319">
        <v>575.3661368534307</v>
      </c>
      <c r="I12" s="267">
        <v>46.312697236644901</v>
      </c>
      <c r="J12" s="313">
        <v>1.0510610364436364</v>
      </c>
      <c r="K12" s="267">
        <v>7.3843243191494681</v>
      </c>
      <c r="L12" s="267">
        <v>3.9714390876751824</v>
      </c>
      <c r="M12" s="267">
        <v>2.1478208920434403</v>
      </c>
      <c r="N12" s="267">
        <v>7.1872755265677943</v>
      </c>
      <c r="O12" s="267">
        <v>4.6227327085995036</v>
      </c>
      <c r="P12" s="267">
        <v>1.4922843654674351</v>
      </c>
      <c r="Q12" s="267">
        <v>21.401370358271507</v>
      </c>
      <c r="R12" s="267">
        <v>0.55283790403823463</v>
      </c>
      <c r="S12" s="267">
        <v>10.657321802565686</v>
      </c>
      <c r="T12" s="267">
        <v>26.96467828800909</v>
      </c>
      <c r="U12" s="267">
        <v>6.8997705908668632</v>
      </c>
      <c r="V12" s="267">
        <v>6.2079562264489789</v>
      </c>
      <c r="W12" s="268">
        <v>36.192847851728324</v>
      </c>
      <c r="X12" s="268">
        <v>36.324080631829482</v>
      </c>
      <c r="Y12" s="267">
        <v>6.6849349468031685</v>
      </c>
      <c r="Z12" s="269">
        <v>335.27007168352617</v>
      </c>
      <c r="AA12" s="267">
        <v>0.71204005180309682</v>
      </c>
      <c r="AB12" s="267">
        <v>1.2177023424471385</v>
      </c>
      <c r="AC12" s="267">
        <v>4.1596880591166467</v>
      </c>
      <c r="AD12" s="267">
        <v>0.55948868698122023</v>
      </c>
      <c r="AE12" s="267">
        <v>1.2830791548791174</v>
      </c>
      <c r="AF12" s="267">
        <v>37.610993279753757</v>
      </c>
      <c r="AG12" s="267">
        <v>3.5014935565496557</v>
      </c>
      <c r="AH12" s="277">
        <v>169.92435452253773</v>
      </c>
    </row>
    <row r="13" spans="1:34" x14ac:dyDescent="0.25">
      <c r="A13" s="104" t="s">
        <v>800</v>
      </c>
      <c r="B13" s="95" t="s">
        <v>709</v>
      </c>
      <c r="C13" s="96" t="s">
        <v>799</v>
      </c>
      <c r="D13" s="98">
        <v>47.146352</v>
      </c>
      <c r="E13" s="98">
        <v>-120.46860599999999</v>
      </c>
      <c r="F13" s="97" t="s">
        <v>798</v>
      </c>
      <c r="G13" s="243" t="s">
        <v>784</v>
      </c>
      <c r="H13" s="319">
        <v>576.57601985486576</v>
      </c>
      <c r="I13" s="267">
        <v>46.763521080669499</v>
      </c>
      <c r="J13" s="313">
        <v>1.0797031159919865</v>
      </c>
      <c r="K13" s="267">
        <v>7.4232676665672326</v>
      </c>
      <c r="L13" s="267">
        <v>3.9892164287097045</v>
      </c>
      <c r="M13" s="267">
        <v>2.1814764853217961</v>
      </c>
      <c r="N13" s="267">
        <v>7.1640186934380088</v>
      </c>
      <c r="O13" s="267">
        <v>4.5131004707651412</v>
      </c>
      <c r="P13" s="267">
        <v>1.4688582237288448</v>
      </c>
      <c r="Q13" s="267">
        <v>21.628473434961194</v>
      </c>
      <c r="R13" s="267">
        <v>0.54492064820160724</v>
      </c>
      <c r="S13" s="267">
        <v>10.880898450176357</v>
      </c>
      <c r="T13" s="267">
        <v>27.334786734729342</v>
      </c>
      <c r="U13" s="267">
        <v>7.0668863512914681</v>
      </c>
      <c r="V13" s="267">
        <v>6.328531190771006</v>
      </c>
      <c r="W13" s="268">
        <v>36.550861151870023</v>
      </c>
      <c r="X13" s="268">
        <v>34.775598086428488</v>
      </c>
      <c r="Y13" s="267">
        <v>6.7489356789525097</v>
      </c>
      <c r="Z13" s="269">
        <v>336.69247702984364</v>
      </c>
      <c r="AA13" s="267">
        <v>0.79497632079326619</v>
      </c>
      <c r="AB13" s="267">
        <v>1.1649212434099412</v>
      </c>
      <c r="AC13" s="267">
        <v>4.3052186765051523</v>
      </c>
      <c r="AD13" s="267">
        <v>0.57079460815486116</v>
      </c>
      <c r="AE13" s="267">
        <v>1.3496165148795978</v>
      </c>
      <c r="AF13" s="267">
        <v>38.231447889543702</v>
      </c>
      <c r="AG13" s="267">
        <v>3.4742609679161385</v>
      </c>
      <c r="AH13" s="277">
        <v>172.00566874942081</v>
      </c>
    </row>
    <row r="14" spans="1:34" x14ac:dyDescent="0.25">
      <c r="A14" s="104" t="s">
        <v>802</v>
      </c>
      <c r="B14" s="95" t="s">
        <v>710</v>
      </c>
      <c r="C14" s="96" t="s">
        <v>773</v>
      </c>
      <c r="D14" s="98">
        <v>47.128425</v>
      </c>
      <c r="E14" s="98">
        <v>-120.482063</v>
      </c>
      <c r="F14" s="97" t="s">
        <v>801</v>
      </c>
      <c r="G14" s="243" t="s">
        <v>784</v>
      </c>
      <c r="H14" s="319">
        <v>470.6926982715392</v>
      </c>
      <c r="I14" s="267">
        <v>42.288094119393897</v>
      </c>
      <c r="J14" s="313">
        <v>0.73919065491626545</v>
      </c>
      <c r="K14" s="267">
        <v>6.7164845539971605</v>
      </c>
      <c r="L14" s="267">
        <v>3.6467644750217043</v>
      </c>
      <c r="M14" s="267">
        <v>1.9386704241043049</v>
      </c>
      <c r="N14" s="267">
        <v>6.5003175558760278</v>
      </c>
      <c r="O14" s="267">
        <v>4.1788940937678767</v>
      </c>
      <c r="P14" s="267">
        <v>1.3397508096193176</v>
      </c>
      <c r="Q14" s="267">
        <v>20.007455919692831</v>
      </c>
      <c r="R14" s="267">
        <v>0.48747029547335308</v>
      </c>
      <c r="S14" s="267">
        <v>10.574031485763783</v>
      </c>
      <c r="T14" s="267">
        <v>23.99701894238877</v>
      </c>
      <c r="U14" s="267">
        <v>5.7049087447674491</v>
      </c>
      <c r="V14" s="267">
        <v>5.6295248903601367</v>
      </c>
      <c r="W14" s="268">
        <v>27.047239889317741</v>
      </c>
      <c r="X14" s="268">
        <v>36.24537338497916</v>
      </c>
      <c r="Y14" s="267">
        <v>6.0071579717636752</v>
      </c>
      <c r="Z14" s="269">
        <v>320.09374410549094</v>
      </c>
      <c r="AA14" s="267">
        <v>0.74389987784194633</v>
      </c>
      <c r="AB14" s="267">
        <v>1.0610360646162025</v>
      </c>
      <c r="AC14" s="267">
        <v>3.5893756921774176</v>
      </c>
      <c r="AD14" s="267">
        <v>0.50703091588175497</v>
      </c>
      <c r="AE14" s="267">
        <v>0.98083372512614875</v>
      </c>
      <c r="AF14" s="267">
        <v>34.212770781323094</v>
      </c>
      <c r="AG14" s="267">
        <v>3.1892746838438844</v>
      </c>
      <c r="AH14" s="277">
        <v>159.20966555767242</v>
      </c>
    </row>
    <row r="15" spans="1:34" x14ac:dyDescent="0.25">
      <c r="A15" s="104" t="s">
        <v>804</v>
      </c>
      <c r="B15" s="95" t="s">
        <v>711</v>
      </c>
      <c r="C15" s="96" t="s">
        <v>777</v>
      </c>
      <c r="D15" s="98">
        <v>47.133369999999999</v>
      </c>
      <c r="E15" s="98">
        <v>-120.479471</v>
      </c>
      <c r="F15" s="97" t="s">
        <v>790</v>
      </c>
      <c r="G15" s="243" t="s">
        <v>776</v>
      </c>
      <c r="H15" s="319">
        <v>579.78176674351687</v>
      </c>
      <c r="I15" s="267">
        <v>45.461021578496805</v>
      </c>
      <c r="J15" s="313">
        <v>1.1502294186528128</v>
      </c>
      <c r="K15" s="267">
        <v>6.3825343414828897</v>
      </c>
      <c r="L15" s="267">
        <v>3.4457107537369072</v>
      </c>
      <c r="M15" s="267">
        <v>1.9376720040716384</v>
      </c>
      <c r="N15" s="267">
        <v>6.1728979072668242</v>
      </c>
      <c r="O15" s="267">
        <v>4.3418948635357131</v>
      </c>
      <c r="P15" s="267">
        <v>1.2799492059292463</v>
      </c>
      <c r="Q15" s="267">
        <v>21.943699838019224</v>
      </c>
      <c r="R15" s="267">
        <v>0.45873538499237876</v>
      </c>
      <c r="S15" s="267">
        <v>10.648417101464204</v>
      </c>
      <c r="T15" s="267">
        <v>24.802778568171089</v>
      </c>
      <c r="U15" s="267">
        <v>7.9837667394578116</v>
      </c>
      <c r="V15" s="267">
        <v>5.9447816864523251</v>
      </c>
      <c r="W15" s="268">
        <v>41.245098355143725</v>
      </c>
      <c r="X15" s="268">
        <v>32.470590495389715</v>
      </c>
      <c r="Y15" s="267">
        <v>6.0116144517383416</v>
      </c>
      <c r="Z15" s="269">
        <v>327.29205916964975</v>
      </c>
      <c r="AA15" s="267">
        <v>0.81601336178756878</v>
      </c>
      <c r="AB15" s="267">
        <v>1.0405454268980909</v>
      </c>
      <c r="AC15" s="267">
        <v>4.9750476949979721</v>
      </c>
      <c r="AD15" s="267">
        <v>0.50000414025314333</v>
      </c>
      <c r="AE15" s="267">
        <v>1.4832408612029331</v>
      </c>
      <c r="AF15" s="267">
        <v>33.129454677747027</v>
      </c>
      <c r="AG15" s="267">
        <v>2.9651554434120233</v>
      </c>
      <c r="AH15" s="277">
        <v>164.34027971187882</v>
      </c>
    </row>
    <row r="16" spans="1:34" x14ac:dyDescent="0.25">
      <c r="A16" s="104" t="s">
        <v>805</v>
      </c>
      <c r="B16" s="95" t="s">
        <v>712</v>
      </c>
      <c r="C16" s="96" t="s">
        <v>799</v>
      </c>
      <c r="D16" s="98">
        <v>47.157891999999997</v>
      </c>
      <c r="E16" s="98">
        <v>-120.45651700000001</v>
      </c>
      <c r="F16" s="97" t="s">
        <v>797</v>
      </c>
      <c r="G16" s="243" t="s">
        <v>784</v>
      </c>
      <c r="H16" s="319">
        <v>562.18143618758324</v>
      </c>
      <c r="I16" s="267">
        <v>45.864353471761298</v>
      </c>
      <c r="J16" s="313">
        <v>1.1088864443930535</v>
      </c>
      <c r="K16" s="267">
        <v>7.2884629398534067</v>
      </c>
      <c r="L16" s="267">
        <v>3.8816121005828825</v>
      </c>
      <c r="M16" s="267">
        <v>2.1157474585493645</v>
      </c>
      <c r="N16" s="267">
        <v>7.03662384609928</v>
      </c>
      <c r="O16" s="267">
        <v>4.656395370085864</v>
      </c>
      <c r="P16" s="267">
        <v>1.4595674162859928</v>
      </c>
      <c r="Q16" s="267">
        <v>21.42572702651638</v>
      </c>
      <c r="R16" s="267">
        <v>0.52014833272378214</v>
      </c>
      <c r="S16" s="267">
        <v>10.845540520916508</v>
      </c>
      <c r="T16" s="267">
        <v>26.759317076934522</v>
      </c>
      <c r="U16" s="267">
        <v>7.2521043393778744</v>
      </c>
      <c r="V16" s="267">
        <v>6.2446890033065934</v>
      </c>
      <c r="W16" s="268">
        <v>37.178920278501053</v>
      </c>
      <c r="X16" s="268">
        <v>34.555811151746234</v>
      </c>
      <c r="Y16" s="267">
        <v>6.7350390735892613</v>
      </c>
      <c r="Z16" s="269">
        <v>332.38896877084949</v>
      </c>
      <c r="AA16" s="267">
        <v>0.78601654848584845</v>
      </c>
      <c r="AB16" s="267">
        <v>1.1467850380786115</v>
      </c>
      <c r="AC16" s="267">
        <v>4.4259208929337923</v>
      </c>
      <c r="AD16" s="267">
        <v>0.569748864772465</v>
      </c>
      <c r="AE16" s="267">
        <v>1.3951778951366074</v>
      </c>
      <c r="AF16" s="267">
        <v>37.452858695883215</v>
      </c>
      <c r="AG16" s="267">
        <v>3.4599801211958967</v>
      </c>
      <c r="AH16" s="277">
        <v>172.35709368999949</v>
      </c>
    </row>
    <row r="17" spans="1:34" x14ac:dyDescent="0.25">
      <c r="A17" s="104" t="s">
        <v>806</v>
      </c>
      <c r="B17" s="95" t="s">
        <v>713</v>
      </c>
      <c r="C17" s="96" t="s">
        <v>799</v>
      </c>
      <c r="D17" s="98">
        <v>47.1554</v>
      </c>
      <c r="E17" s="98">
        <v>-120.45568299999999</v>
      </c>
      <c r="F17" s="97" t="s">
        <v>798</v>
      </c>
      <c r="G17" s="243" t="s">
        <v>784</v>
      </c>
      <c r="H17" s="319">
        <v>677.46424669855639</v>
      </c>
      <c r="I17" s="267">
        <v>56.909219633155509</v>
      </c>
      <c r="J17" s="313">
        <v>1.3448864214014291</v>
      </c>
      <c r="K17" s="267">
        <v>7.8219220845042585</v>
      </c>
      <c r="L17" s="267">
        <v>4.2819456537127607</v>
      </c>
      <c r="M17" s="267">
        <v>2.3143464872179602</v>
      </c>
      <c r="N17" s="267">
        <v>8.012959993662399</v>
      </c>
      <c r="O17" s="267">
        <v>5.3024907060791557</v>
      </c>
      <c r="P17" s="267">
        <v>1.6153640738417976</v>
      </c>
      <c r="Q17" s="267">
        <v>26.94454509615537</v>
      </c>
      <c r="R17" s="267">
        <v>0.54971707180367291</v>
      </c>
      <c r="S17" s="267">
        <v>12.931074464975227</v>
      </c>
      <c r="T17" s="267">
        <v>32.067928471868306</v>
      </c>
      <c r="U17" s="267">
        <v>8.6689644322338246</v>
      </c>
      <c r="V17" s="267">
        <v>7.5288672972611375</v>
      </c>
      <c r="W17" s="268">
        <v>47.694957393176153</v>
      </c>
      <c r="X17" s="268">
        <v>31.444905101378811</v>
      </c>
      <c r="Y17" s="267">
        <v>7.5555916663629468</v>
      </c>
      <c r="Z17" s="269">
        <v>335.40511439437466</v>
      </c>
      <c r="AA17" s="267">
        <v>0.90834101061366979</v>
      </c>
      <c r="AB17" s="267">
        <v>1.2849098696407775</v>
      </c>
      <c r="AC17" s="267">
        <v>5.6809070726175568</v>
      </c>
      <c r="AD17" s="267">
        <v>0.611339550732934</v>
      </c>
      <c r="AE17" s="267">
        <v>1.6219333818671435</v>
      </c>
      <c r="AF17" s="267">
        <v>41.415439922051583</v>
      </c>
      <c r="AG17" s="267">
        <v>3.7507181870498947</v>
      </c>
      <c r="AH17" s="277">
        <v>203.60597096168743</v>
      </c>
    </row>
    <row r="18" spans="1:34" x14ac:dyDescent="0.25">
      <c r="A18" s="104" t="s">
        <v>809</v>
      </c>
      <c r="B18" s="95" t="s">
        <v>714</v>
      </c>
      <c r="C18" s="96" t="s">
        <v>808</v>
      </c>
      <c r="D18" s="98">
        <v>47.097729000000001</v>
      </c>
      <c r="E18" s="98">
        <v>-120.41482999999999</v>
      </c>
      <c r="F18" s="97" t="s">
        <v>807</v>
      </c>
      <c r="G18" s="243" t="s">
        <v>776</v>
      </c>
      <c r="H18" s="319">
        <v>614.9110219471296</v>
      </c>
      <c r="I18" s="267">
        <v>44.937704254854587</v>
      </c>
      <c r="J18" s="313">
        <v>1.0174808753478304</v>
      </c>
      <c r="K18" s="267">
        <v>6.5071457381554794</v>
      </c>
      <c r="L18" s="267">
        <v>3.635061512418579</v>
      </c>
      <c r="M18" s="267">
        <v>1.8907274502672609</v>
      </c>
      <c r="N18" s="267">
        <v>6.2158353169925729</v>
      </c>
      <c r="O18" s="267">
        <v>4.2184668625626172</v>
      </c>
      <c r="P18" s="267">
        <v>1.3375070977770616</v>
      </c>
      <c r="Q18" s="267">
        <v>21.779126083704732</v>
      </c>
      <c r="R18" s="267">
        <v>0.48108502801036424</v>
      </c>
      <c r="S18" s="267">
        <v>10.776633318470441</v>
      </c>
      <c r="T18" s="267">
        <v>25.334258744773805</v>
      </c>
      <c r="U18" s="267">
        <v>6.3664233339232714</v>
      </c>
      <c r="V18" s="267">
        <v>5.9452487868386257</v>
      </c>
      <c r="W18" s="268">
        <v>31.958003111712618</v>
      </c>
      <c r="X18" s="268">
        <v>34.42375921345316</v>
      </c>
      <c r="Y18" s="267">
        <v>5.9899140068081138</v>
      </c>
      <c r="Z18" s="269">
        <v>334.41047130454206</v>
      </c>
      <c r="AA18" s="267">
        <v>0.74368122405002612</v>
      </c>
      <c r="AB18" s="267">
        <v>1.0453202659855507</v>
      </c>
      <c r="AC18" s="267">
        <v>4.1377488005094412</v>
      </c>
      <c r="AD18" s="267">
        <v>0.52280987490300623</v>
      </c>
      <c r="AE18" s="267">
        <v>1.15594049217926</v>
      </c>
      <c r="AF18" s="267">
        <v>34.445015059284188</v>
      </c>
      <c r="AG18" s="267">
        <v>3.1071488068604869</v>
      </c>
      <c r="AH18" s="277">
        <v>162.56453895648642</v>
      </c>
    </row>
    <row r="19" spans="1:34" x14ac:dyDescent="0.25">
      <c r="A19" s="104" t="s">
        <v>811</v>
      </c>
      <c r="B19" s="95" t="s">
        <v>715</v>
      </c>
      <c r="C19" s="96" t="s">
        <v>810</v>
      </c>
      <c r="D19" s="98">
        <v>47.091951999999999</v>
      </c>
      <c r="E19" s="98">
        <v>-120.4117</v>
      </c>
      <c r="F19" s="97" t="s">
        <v>807</v>
      </c>
      <c r="G19" s="243" t="s">
        <v>776</v>
      </c>
      <c r="H19" s="319">
        <v>548.46004587140646</v>
      </c>
      <c r="I19" s="267">
        <v>44.765993700317161</v>
      </c>
      <c r="J19" s="313">
        <v>0.88888685718287097</v>
      </c>
      <c r="K19" s="267">
        <v>6.553398633356557</v>
      </c>
      <c r="L19" s="267">
        <v>3.6549440216229607</v>
      </c>
      <c r="M19" s="267">
        <v>1.864613725334578</v>
      </c>
      <c r="N19" s="267">
        <v>6.3915207664510882</v>
      </c>
      <c r="O19" s="267">
        <v>4.1619935558520131</v>
      </c>
      <c r="P19" s="267">
        <v>1.3126848912834523</v>
      </c>
      <c r="Q19" s="267">
        <v>21.535467867766613</v>
      </c>
      <c r="R19" s="267">
        <v>0.4671326685669086</v>
      </c>
      <c r="S19" s="267">
        <v>10.695795255106841</v>
      </c>
      <c r="T19" s="267">
        <v>24.814887884589925</v>
      </c>
      <c r="U19" s="267">
        <v>6.4934992305660408</v>
      </c>
      <c r="V19" s="267">
        <v>5.9421658626582259</v>
      </c>
      <c r="W19" s="268">
        <v>30.2877232524447</v>
      </c>
      <c r="X19" s="268">
        <v>34.591872865240354</v>
      </c>
      <c r="Y19" s="267">
        <v>6.076660188937141</v>
      </c>
      <c r="Z19" s="269">
        <v>334.37214643531388</v>
      </c>
      <c r="AA19" s="267">
        <v>0.73656229686383712</v>
      </c>
      <c r="AB19" s="267">
        <v>1.0222351172880224</v>
      </c>
      <c r="AC19" s="267">
        <v>4.130045049802952</v>
      </c>
      <c r="AD19" s="267">
        <v>0.51000172043612457</v>
      </c>
      <c r="AE19" s="267">
        <v>1.1402504792378421</v>
      </c>
      <c r="AF19" s="267">
        <v>33.971605686518444</v>
      </c>
      <c r="AG19" s="267">
        <v>3.1201609325151205</v>
      </c>
      <c r="AH19" s="277">
        <v>161.83321234300016</v>
      </c>
    </row>
    <row r="20" spans="1:34" x14ac:dyDescent="0.25">
      <c r="A20" s="104" t="s">
        <v>812</v>
      </c>
      <c r="B20" s="95" t="s">
        <v>716</v>
      </c>
      <c r="C20" s="96" t="s">
        <v>829</v>
      </c>
      <c r="D20" s="98">
        <v>47.105863999999997</v>
      </c>
      <c r="E20" s="98">
        <v>-120.40255999999999</v>
      </c>
      <c r="F20" s="97" t="s">
        <v>801</v>
      </c>
      <c r="G20" s="243" t="s">
        <v>776</v>
      </c>
      <c r="H20" s="319">
        <v>482.34285179610055</v>
      </c>
      <c r="I20" s="267">
        <v>42.374250034513274</v>
      </c>
      <c r="J20" s="313">
        <v>0.65903755916669859</v>
      </c>
      <c r="K20" s="267">
        <v>6.5905778554714525</v>
      </c>
      <c r="L20" s="267">
        <v>3.5967693797306124</v>
      </c>
      <c r="M20" s="267">
        <v>1.9815222247049114</v>
      </c>
      <c r="N20" s="267">
        <v>6.2925891145503527</v>
      </c>
      <c r="O20" s="267">
        <v>4.2070741516699997</v>
      </c>
      <c r="P20" s="267">
        <v>1.3543609645614996</v>
      </c>
      <c r="Q20" s="267">
        <v>20.19589319824254</v>
      </c>
      <c r="R20" s="267">
        <v>0.47778284174511437</v>
      </c>
      <c r="S20" s="267">
        <v>10.572439242151807</v>
      </c>
      <c r="T20" s="267">
        <v>24.094413220246491</v>
      </c>
      <c r="U20" s="267">
        <v>5.6520604186290155</v>
      </c>
      <c r="V20" s="267">
        <v>5.650385923184861</v>
      </c>
      <c r="W20" s="268">
        <v>26.415617516902753</v>
      </c>
      <c r="X20" s="268">
        <v>36.746251691599369</v>
      </c>
      <c r="Y20" s="267">
        <v>5.9487316718139445</v>
      </c>
      <c r="Z20" s="269">
        <v>320.06228815458735</v>
      </c>
      <c r="AA20" s="267">
        <v>0.74618065901762631</v>
      </c>
      <c r="AB20" s="267">
        <v>1.0540334992750555</v>
      </c>
      <c r="AC20" s="267">
        <v>3.5793155911553969</v>
      </c>
      <c r="AD20" s="267">
        <v>0.5179409568270823</v>
      </c>
      <c r="AE20" s="267">
        <v>0.98101586321555612</v>
      </c>
      <c r="AF20" s="267">
        <v>34.009366827027662</v>
      </c>
      <c r="AG20" s="267">
        <v>3.161242296030951</v>
      </c>
      <c r="AH20" s="277">
        <v>157.70309983183887</v>
      </c>
    </row>
    <row r="21" spans="1:34" x14ac:dyDescent="0.25">
      <c r="A21" s="104" t="s">
        <v>817</v>
      </c>
      <c r="B21" s="95" t="s">
        <v>717</v>
      </c>
      <c r="C21" s="96" t="s">
        <v>829</v>
      </c>
      <c r="D21" s="98">
        <v>47.111840999999998</v>
      </c>
      <c r="E21" s="98">
        <v>-120.406385</v>
      </c>
      <c r="F21" s="97" t="s">
        <v>807</v>
      </c>
      <c r="G21" s="243" t="s">
        <v>784</v>
      </c>
      <c r="H21" s="319">
        <v>738.29666043678878</v>
      </c>
      <c r="I21" s="267">
        <v>45.269378987775497</v>
      </c>
      <c r="J21" s="313">
        <v>0.77294900042992676</v>
      </c>
      <c r="K21" s="267">
        <v>6.6959512183865844</v>
      </c>
      <c r="L21" s="267">
        <v>3.5677463889042733</v>
      </c>
      <c r="M21" s="267">
        <v>1.9798452758421532</v>
      </c>
      <c r="N21" s="267">
        <v>6.4595696385809207</v>
      </c>
      <c r="O21" s="267">
        <v>4.2130813397071858</v>
      </c>
      <c r="P21" s="267">
        <v>1.3621306689379584</v>
      </c>
      <c r="Q21" s="267">
        <v>22.973049997719485</v>
      </c>
      <c r="R21" s="267">
        <v>0.49239070515803163</v>
      </c>
      <c r="S21" s="267">
        <v>10.690344113255774</v>
      </c>
      <c r="T21" s="267">
        <v>26.039880045380439</v>
      </c>
      <c r="U21" s="267">
        <v>6.3538556430310331</v>
      </c>
      <c r="V21" s="267">
        <v>6.2035429623126195</v>
      </c>
      <c r="W21" s="268">
        <v>27.862880777594746</v>
      </c>
      <c r="X21" s="268">
        <v>34.372324250875401</v>
      </c>
      <c r="Y21" s="267">
        <v>6.234552692016007</v>
      </c>
      <c r="Z21" s="269">
        <v>340.2249418684662</v>
      </c>
      <c r="AA21" s="267">
        <v>0.70651030336154041</v>
      </c>
      <c r="AB21" s="267">
        <v>1.0833491332817089</v>
      </c>
      <c r="AC21" s="267">
        <v>4.1880220399051282</v>
      </c>
      <c r="AD21" s="267">
        <v>0.51392217711375754</v>
      </c>
      <c r="AE21" s="267">
        <v>1.1555522223644499</v>
      </c>
      <c r="AF21" s="267">
        <v>35.437957436589997</v>
      </c>
      <c r="AG21" s="267">
        <v>3.1120314864946588</v>
      </c>
      <c r="AH21" s="277">
        <v>160.43056950978223</v>
      </c>
    </row>
    <row r="22" spans="1:34" x14ac:dyDescent="0.25">
      <c r="A22" s="104" t="s">
        <v>818</v>
      </c>
      <c r="B22" s="95" t="s">
        <v>718</v>
      </c>
      <c r="C22" s="96" t="s">
        <v>829</v>
      </c>
      <c r="D22" s="98">
        <v>47.106583999999998</v>
      </c>
      <c r="E22" s="98">
        <v>-120.41011899999999</v>
      </c>
      <c r="F22" s="97" t="s">
        <v>807</v>
      </c>
      <c r="G22" s="243" t="s">
        <v>776</v>
      </c>
      <c r="H22" s="319">
        <v>533.10761079179747</v>
      </c>
      <c r="I22" s="267">
        <v>44.656268174804701</v>
      </c>
      <c r="J22" s="313">
        <v>0.89207591757214089</v>
      </c>
      <c r="K22" s="267">
        <v>6.6445175781912509</v>
      </c>
      <c r="L22" s="267">
        <v>3.5855667163809501</v>
      </c>
      <c r="M22" s="267">
        <v>1.8419671782145237</v>
      </c>
      <c r="N22" s="267">
        <v>6.2819394731958003</v>
      </c>
      <c r="O22" s="267">
        <v>4.3140070789068119</v>
      </c>
      <c r="P22" s="267">
        <v>1.3103342894291723</v>
      </c>
      <c r="Q22" s="267">
        <v>21.389838514510256</v>
      </c>
      <c r="R22" s="267">
        <v>0.47651807562747583</v>
      </c>
      <c r="S22" s="267">
        <v>10.538023436553573</v>
      </c>
      <c r="T22" s="267">
        <v>24.959841426459771</v>
      </c>
      <c r="U22" s="267">
        <v>6.36078519203397</v>
      </c>
      <c r="V22" s="267">
        <v>5.903916498292225</v>
      </c>
      <c r="W22" s="268">
        <v>31.131507937015432</v>
      </c>
      <c r="X22" s="268">
        <v>34.653647469296878</v>
      </c>
      <c r="Y22" s="267">
        <v>6.0686397137489294</v>
      </c>
      <c r="Z22" s="269">
        <v>330.76495189607982</v>
      </c>
      <c r="AA22" s="267">
        <v>0.72572242686677446</v>
      </c>
      <c r="AB22" s="267">
        <v>1.0425448265062454</v>
      </c>
      <c r="AC22" s="267">
        <v>4.1416931038059808</v>
      </c>
      <c r="AD22" s="267">
        <v>0.51424053565774563</v>
      </c>
      <c r="AE22" s="267">
        <v>1.1597511173384192</v>
      </c>
      <c r="AF22" s="267">
        <v>33.661615232754905</v>
      </c>
      <c r="AG22" s="267">
        <v>3.1121266530466447</v>
      </c>
      <c r="AH22" s="277">
        <v>163.35656168496612</v>
      </c>
    </row>
    <row r="23" spans="1:34" x14ac:dyDescent="0.25">
      <c r="A23" s="104" t="s">
        <v>831</v>
      </c>
      <c r="B23" s="95" t="s">
        <v>719</v>
      </c>
      <c r="C23" s="96" t="s">
        <v>830</v>
      </c>
      <c r="D23" s="98">
        <v>47.120167000000002</v>
      </c>
      <c r="E23" s="98">
        <v>-120.40707399999999</v>
      </c>
      <c r="F23" s="97" t="s">
        <v>795</v>
      </c>
      <c r="G23" s="243" t="s">
        <v>776</v>
      </c>
      <c r="H23" s="319">
        <v>428.29415453634812</v>
      </c>
      <c r="I23" s="267">
        <v>38.978096045324747</v>
      </c>
      <c r="J23" s="313">
        <v>0.61688043342513166</v>
      </c>
      <c r="K23" s="267">
        <v>6.3893706753154342</v>
      </c>
      <c r="L23" s="267">
        <v>3.3928708384447996</v>
      </c>
      <c r="M23" s="267">
        <v>1.7995217801935506</v>
      </c>
      <c r="N23" s="267">
        <v>5.7899822279828213</v>
      </c>
      <c r="O23" s="267">
        <v>3.9529040162723863</v>
      </c>
      <c r="P23" s="267">
        <v>1.2536342893513275</v>
      </c>
      <c r="Q23" s="267">
        <v>18.331747446744146</v>
      </c>
      <c r="R23" s="267">
        <v>0.44563328009699626</v>
      </c>
      <c r="S23" s="267">
        <v>10.042817324023336</v>
      </c>
      <c r="T23" s="267">
        <v>22.605700881059473</v>
      </c>
      <c r="U23" s="267">
        <v>5.1789933417333325</v>
      </c>
      <c r="V23" s="267">
        <v>5.2215077374879986</v>
      </c>
      <c r="W23" s="268">
        <v>24.940365287289879</v>
      </c>
      <c r="X23" s="268">
        <v>36.420920929336042</v>
      </c>
      <c r="Y23" s="267">
        <v>5.6391233742625877</v>
      </c>
      <c r="Z23" s="269">
        <v>315.79445476951429</v>
      </c>
      <c r="AA23" s="267">
        <v>0.6748661056069698</v>
      </c>
      <c r="AB23" s="267">
        <v>0.98933088000370872</v>
      </c>
      <c r="AC23" s="267">
        <v>3.3295342957755238</v>
      </c>
      <c r="AD23" s="267">
        <v>0.48048051532757707</v>
      </c>
      <c r="AE23" s="267">
        <v>0.89703446062820169</v>
      </c>
      <c r="AF23" s="267">
        <v>31.833983858383025</v>
      </c>
      <c r="AG23" s="267">
        <v>2.9442025529410536</v>
      </c>
      <c r="AH23" s="277">
        <v>149.98334315502257</v>
      </c>
    </row>
    <row r="24" spans="1:34" x14ac:dyDescent="0.25">
      <c r="A24" s="104" t="s">
        <v>832</v>
      </c>
      <c r="B24" s="95" t="s">
        <v>720</v>
      </c>
      <c r="C24" s="96" t="s">
        <v>830</v>
      </c>
      <c r="D24" s="98">
        <v>47.1218</v>
      </c>
      <c r="E24" s="98">
        <v>-120.408661</v>
      </c>
      <c r="F24" s="97" t="s">
        <v>801</v>
      </c>
      <c r="G24" s="243" t="s">
        <v>784</v>
      </c>
      <c r="H24" s="319">
        <v>456.43018160515589</v>
      </c>
      <c r="I24" s="267">
        <v>40.549908649084358</v>
      </c>
      <c r="J24" s="313">
        <v>0.66439290826454767</v>
      </c>
      <c r="K24" s="267">
        <v>6.3854498042289212</v>
      </c>
      <c r="L24" s="267">
        <v>3.472239278194182</v>
      </c>
      <c r="M24" s="267">
        <v>1.8727503180663596</v>
      </c>
      <c r="N24" s="267">
        <v>6.1507690631623122</v>
      </c>
      <c r="O24" s="267">
        <v>4.0401878292668085</v>
      </c>
      <c r="P24" s="267">
        <v>1.2938421210496234</v>
      </c>
      <c r="Q24" s="267">
        <v>19.027507296505629</v>
      </c>
      <c r="R24" s="267">
        <v>0.46770823173394965</v>
      </c>
      <c r="S24" s="267">
        <v>10.339986784379329</v>
      </c>
      <c r="T24" s="267">
        <v>23.291497132889802</v>
      </c>
      <c r="U24" s="267">
        <v>5.4839262514187821</v>
      </c>
      <c r="V24" s="267">
        <v>5.4972420520881098</v>
      </c>
      <c r="W24" s="268">
        <v>25.778741448811488</v>
      </c>
      <c r="X24" s="268">
        <v>34.907747400758367</v>
      </c>
      <c r="Y24" s="267">
        <v>5.8873520521796543</v>
      </c>
      <c r="Z24" s="269">
        <v>303.04123108049038</v>
      </c>
      <c r="AA24" s="267">
        <v>0.70356951533551981</v>
      </c>
      <c r="AB24" s="267">
        <v>1.0210781996863081</v>
      </c>
      <c r="AC24" s="267">
        <v>3.4856860366916673</v>
      </c>
      <c r="AD24" s="267">
        <v>0.49809545301425118</v>
      </c>
      <c r="AE24" s="267">
        <v>0.97225275439009351</v>
      </c>
      <c r="AF24" s="267">
        <v>32.5685871328158</v>
      </c>
      <c r="AG24" s="267">
        <v>3.0109738905069277</v>
      </c>
      <c r="AH24" s="277">
        <v>155.72527317704902</v>
      </c>
    </row>
    <row r="25" spans="1:34" x14ac:dyDescent="0.25">
      <c r="A25" s="104" t="s">
        <v>820</v>
      </c>
      <c r="B25" s="95" t="s">
        <v>721</v>
      </c>
      <c r="C25" s="96" t="s">
        <v>808</v>
      </c>
      <c r="D25" s="98">
        <v>47.096241999999997</v>
      </c>
      <c r="E25" s="98">
        <v>-120.43423</v>
      </c>
      <c r="F25" s="97" t="s">
        <v>801</v>
      </c>
      <c r="G25" s="243" t="s">
        <v>776</v>
      </c>
      <c r="H25" s="319">
        <v>485.29551428103235</v>
      </c>
      <c r="I25" s="267">
        <v>42.862634016337772</v>
      </c>
      <c r="J25" s="313">
        <v>0.76180966095625158</v>
      </c>
      <c r="K25" s="267">
        <v>6.7547339434032541</v>
      </c>
      <c r="L25" s="267">
        <v>3.6770245326580953</v>
      </c>
      <c r="M25" s="267">
        <v>1.9380692420723229</v>
      </c>
      <c r="N25" s="267">
        <v>6.5636766710805619</v>
      </c>
      <c r="O25" s="267">
        <v>4.2767999488276534</v>
      </c>
      <c r="P25" s="267">
        <v>1.3803915917927325</v>
      </c>
      <c r="Q25" s="267">
        <v>20.076732869429755</v>
      </c>
      <c r="R25" s="267">
        <v>0.49760401406353222</v>
      </c>
      <c r="S25" s="267">
        <v>10.683717745346353</v>
      </c>
      <c r="T25" s="267">
        <v>24.678880349636223</v>
      </c>
      <c r="U25" s="267">
        <v>5.6649720404617758</v>
      </c>
      <c r="V25" s="267">
        <v>5.6839862279320057</v>
      </c>
      <c r="W25" s="268">
        <v>28.003066911871791</v>
      </c>
      <c r="X25" s="268">
        <v>36.491500309984026</v>
      </c>
      <c r="Y25" s="267">
        <v>6.0661657598151351</v>
      </c>
      <c r="Z25" s="269">
        <v>329.1500287398693</v>
      </c>
      <c r="AA25" s="267">
        <v>0.73975294420901583</v>
      </c>
      <c r="AB25" s="267">
        <v>1.0835213181530126</v>
      </c>
      <c r="AC25" s="267">
        <v>3.6362555497759823</v>
      </c>
      <c r="AD25" s="267">
        <v>0.52604278849963237</v>
      </c>
      <c r="AE25" s="267">
        <v>1.0190525898705087</v>
      </c>
      <c r="AF25" s="267">
        <v>34.304906495330791</v>
      </c>
      <c r="AG25" s="267">
        <v>3.1969363243126971</v>
      </c>
      <c r="AH25" s="277">
        <v>159.15446931298106</v>
      </c>
    </row>
    <row r="26" spans="1:34" x14ac:dyDescent="0.25">
      <c r="A26" s="104" t="s">
        <v>840</v>
      </c>
      <c r="B26" s="95" t="s">
        <v>722</v>
      </c>
      <c r="C26" s="96" t="s">
        <v>836</v>
      </c>
      <c r="D26" s="98">
        <v>47.122585999999998</v>
      </c>
      <c r="E26" s="98">
        <v>-120.425301</v>
      </c>
      <c r="F26" s="97" t="s">
        <v>625</v>
      </c>
      <c r="G26" s="243" t="s">
        <v>776</v>
      </c>
      <c r="H26" s="319">
        <v>446.81458465096165</v>
      </c>
      <c r="I26" s="267">
        <v>41.233138211188695</v>
      </c>
      <c r="J26" s="313">
        <v>0.70469536720370141</v>
      </c>
      <c r="K26" s="267">
        <v>6.5497375447968791</v>
      </c>
      <c r="L26" s="267">
        <v>3.5717421800616784</v>
      </c>
      <c r="M26" s="267">
        <v>1.9415713897816034</v>
      </c>
      <c r="N26" s="267">
        <v>6.235063930477188</v>
      </c>
      <c r="O26" s="267">
        <v>4.1454126819852242</v>
      </c>
      <c r="P26" s="267">
        <v>1.3155605665672703</v>
      </c>
      <c r="Q26" s="267">
        <v>19.390401566375797</v>
      </c>
      <c r="R26" s="267">
        <v>0.46408452747164314</v>
      </c>
      <c r="S26" s="267">
        <v>10.871581635562558</v>
      </c>
      <c r="T26" s="267">
        <v>23.418734090739353</v>
      </c>
      <c r="U26" s="267">
        <v>5.5963659990915229</v>
      </c>
      <c r="V26" s="267">
        <v>5.5316098176589295</v>
      </c>
      <c r="W26" s="268">
        <v>27.25807043178326</v>
      </c>
      <c r="X26" s="268">
        <v>36.360392801062908</v>
      </c>
      <c r="Y26" s="267">
        <v>5.9471921683474216</v>
      </c>
      <c r="Z26" s="269">
        <v>323.81027953970948</v>
      </c>
      <c r="AA26" s="267">
        <v>0.73866219863395632</v>
      </c>
      <c r="AB26" s="267">
        <v>1.0447401733307307</v>
      </c>
      <c r="AC26" s="267">
        <v>3.6644254879318274</v>
      </c>
      <c r="AD26" s="267">
        <v>0.50197636205250451</v>
      </c>
      <c r="AE26" s="267">
        <v>1.0017851328040928</v>
      </c>
      <c r="AF26" s="267">
        <v>33.195765654879821</v>
      </c>
      <c r="AG26" s="267">
        <v>3.0287909430201712</v>
      </c>
      <c r="AH26" s="277">
        <v>157.51338275192688</v>
      </c>
    </row>
    <row r="27" spans="1:34" x14ac:dyDescent="0.25">
      <c r="A27" s="104" t="s">
        <v>841</v>
      </c>
      <c r="B27" s="95" t="s">
        <v>723</v>
      </c>
      <c r="C27" s="96" t="s">
        <v>836</v>
      </c>
      <c r="D27" s="98">
        <v>47.121490999999999</v>
      </c>
      <c r="E27" s="98">
        <v>-120.42526599999999</v>
      </c>
      <c r="F27" s="97" t="s">
        <v>625</v>
      </c>
      <c r="G27" s="243" t="s">
        <v>784</v>
      </c>
      <c r="H27" s="319">
        <v>532.07592122848666</v>
      </c>
      <c r="I27" s="267">
        <v>46.171070093029776</v>
      </c>
      <c r="J27" s="313">
        <v>0.83592829584255601</v>
      </c>
      <c r="K27" s="267">
        <v>7.4861045265171171</v>
      </c>
      <c r="L27" s="267">
        <v>3.9829716014419647</v>
      </c>
      <c r="M27" s="267">
        <v>2.1033149151490469</v>
      </c>
      <c r="N27" s="267">
        <v>7.0089233209890933</v>
      </c>
      <c r="O27" s="267">
        <v>4.4836171537395391</v>
      </c>
      <c r="P27" s="267">
        <v>1.4900377772314075</v>
      </c>
      <c r="Q27" s="267">
        <v>22.008590052932252</v>
      </c>
      <c r="R27" s="267">
        <v>0.56064991715480417</v>
      </c>
      <c r="S27" s="267">
        <v>11.474827019442566</v>
      </c>
      <c r="T27" s="267">
        <v>26.77383524399249</v>
      </c>
      <c r="U27" s="267">
        <v>6.0264530654477078</v>
      </c>
      <c r="V27" s="267">
        <v>6.2122240884566207</v>
      </c>
      <c r="W27" s="268">
        <v>29.089608966707914</v>
      </c>
      <c r="X27" s="268">
        <v>37.613937454303006</v>
      </c>
      <c r="Y27" s="267">
        <v>6.5889993606786934</v>
      </c>
      <c r="Z27" s="269">
        <v>348.95449455109423</v>
      </c>
      <c r="AA27" s="267">
        <v>0.77701049030954716</v>
      </c>
      <c r="AB27" s="267">
        <v>1.1812117168538923</v>
      </c>
      <c r="AC27" s="267">
        <v>3.8524848757651386</v>
      </c>
      <c r="AD27" s="267">
        <v>0.57155159805212374</v>
      </c>
      <c r="AE27" s="267">
        <v>1.107598460551986</v>
      </c>
      <c r="AF27" s="267">
        <v>38.479972633824609</v>
      </c>
      <c r="AG27" s="267">
        <v>3.5042998416942877</v>
      </c>
      <c r="AH27" s="277">
        <v>170.98447289952051</v>
      </c>
    </row>
    <row r="28" spans="1:34" x14ac:dyDescent="0.25">
      <c r="A28" s="104" t="s">
        <v>842</v>
      </c>
      <c r="B28" s="95" t="s">
        <v>724</v>
      </c>
      <c r="C28" s="96" t="s">
        <v>836</v>
      </c>
      <c r="D28" s="98">
        <v>47.120778999999999</v>
      </c>
      <c r="E28" s="98">
        <v>-120.432383</v>
      </c>
      <c r="F28" s="97" t="s">
        <v>795</v>
      </c>
      <c r="G28" s="243" t="s">
        <v>784</v>
      </c>
      <c r="H28" s="319">
        <v>425.84917564782791</v>
      </c>
      <c r="I28" s="267">
        <v>38.448846405458781</v>
      </c>
      <c r="J28" s="313">
        <v>0.63415536213482959</v>
      </c>
      <c r="K28" s="267">
        <v>6.1248313725207648</v>
      </c>
      <c r="L28" s="267">
        <v>3.3907516220469835</v>
      </c>
      <c r="M28" s="267">
        <v>1.8132857236185314</v>
      </c>
      <c r="N28" s="267">
        <v>5.8344107726541292</v>
      </c>
      <c r="O28" s="267">
        <v>3.8748475919098815</v>
      </c>
      <c r="P28" s="267">
        <v>1.2411293986207457</v>
      </c>
      <c r="Q28" s="267">
        <v>18.183123272335827</v>
      </c>
      <c r="R28" s="267">
        <v>0.43879837119636006</v>
      </c>
      <c r="S28" s="267">
        <v>9.7636639279987261</v>
      </c>
      <c r="T28" s="267">
        <v>22.017779832726589</v>
      </c>
      <c r="U28" s="267">
        <v>5.1817334829834563</v>
      </c>
      <c r="V28" s="267">
        <v>5.1105491452684326</v>
      </c>
      <c r="W28" s="268">
        <v>23.973697274006152</v>
      </c>
      <c r="X28" s="268">
        <v>36.222282623496362</v>
      </c>
      <c r="Y28" s="267">
        <v>5.3815337339042619</v>
      </c>
      <c r="Z28" s="269">
        <v>311.34723986001973</v>
      </c>
      <c r="AA28" s="267">
        <v>0.67722634473082577</v>
      </c>
      <c r="AB28" s="267">
        <v>0.98047888563432894</v>
      </c>
      <c r="AC28" s="267">
        <v>3.2463957315570569</v>
      </c>
      <c r="AD28" s="267">
        <v>0.47336315556363706</v>
      </c>
      <c r="AE28" s="267">
        <v>0.89560087512091879</v>
      </c>
      <c r="AF28" s="267">
        <v>31.35976013216796</v>
      </c>
      <c r="AG28" s="267">
        <v>2.9510780329401878</v>
      </c>
      <c r="AH28" s="277">
        <v>146.18385634070725</v>
      </c>
    </row>
    <row r="29" spans="1:34" x14ac:dyDescent="0.25">
      <c r="A29" s="104" t="s">
        <v>843</v>
      </c>
      <c r="B29" s="95" t="s">
        <v>725</v>
      </c>
      <c r="C29" s="96" t="s">
        <v>836</v>
      </c>
      <c r="D29" s="98">
        <v>47.128988999999997</v>
      </c>
      <c r="E29" s="98">
        <v>-120.430786</v>
      </c>
      <c r="F29" s="97" t="s">
        <v>625</v>
      </c>
      <c r="G29" s="243" t="s">
        <v>776</v>
      </c>
      <c r="H29" s="319">
        <v>502.14360910854913</v>
      </c>
      <c r="I29" s="267">
        <v>45.307405793805437</v>
      </c>
      <c r="J29" s="313">
        <v>0.71418149110867524</v>
      </c>
      <c r="K29" s="267">
        <v>6.9121494468311653</v>
      </c>
      <c r="L29" s="267">
        <v>3.870933712660551</v>
      </c>
      <c r="M29" s="267">
        <v>2.0499326524307433</v>
      </c>
      <c r="N29" s="267">
        <v>6.8397653109337062</v>
      </c>
      <c r="O29" s="267">
        <v>4.314318200684097</v>
      </c>
      <c r="P29" s="267">
        <v>1.4225212144821739</v>
      </c>
      <c r="Q29" s="267">
        <v>21.410309587395563</v>
      </c>
      <c r="R29" s="267">
        <v>0.52331877594353282</v>
      </c>
      <c r="S29" s="267">
        <v>11.015643462813367</v>
      </c>
      <c r="T29" s="267">
        <v>25.905581160156562</v>
      </c>
      <c r="U29" s="267">
        <v>5.9793571678257891</v>
      </c>
      <c r="V29" s="267">
        <v>6.0248415311613828</v>
      </c>
      <c r="W29" s="268">
        <v>27.739042616361377</v>
      </c>
      <c r="X29" s="268">
        <v>36.276870035895833</v>
      </c>
      <c r="Y29" s="267">
        <v>6.268523501126519</v>
      </c>
      <c r="Z29" s="269">
        <v>328.43412125645443</v>
      </c>
      <c r="AA29" s="267">
        <v>0.74038228701325171</v>
      </c>
      <c r="AB29" s="267">
        <v>1.1218271514514715</v>
      </c>
      <c r="AC29" s="267">
        <v>3.7250605005767436</v>
      </c>
      <c r="AD29" s="267">
        <v>0.54502775186890218</v>
      </c>
      <c r="AE29" s="267">
        <v>1.0360137882730527</v>
      </c>
      <c r="AF29" s="267">
        <v>36.931369221573149</v>
      </c>
      <c r="AG29" s="267">
        <v>3.3628720882992047</v>
      </c>
      <c r="AH29" s="277">
        <v>166.34345464620893</v>
      </c>
    </row>
    <row r="30" spans="1:34" x14ac:dyDescent="0.25">
      <c r="A30" s="104" t="s">
        <v>819</v>
      </c>
      <c r="B30" s="95" t="s">
        <v>726</v>
      </c>
      <c r="C30" s="96" t="s">
        <v>835</v>
      </c>
      <c r="D30" s="98">
        <v>47.106195</v>
      </c>
      <c r="E30" s="98">
        <v>-120.430435</v>
      </c>
      <c r="F30" s="97" t="s">
        <v>807</v>
      </c>
      <c r="G30" s="243" t="s">
        <v>776</v>
      </c>
      <c r="H30" s="319">
        <v>524.53088493233213</v>
      </c>
      <c r="I30" s="267">
        <v>45.08338226569046</v>
      </c>
      <c r="J30" s="313">
        <v>0.85509397220652317</v>
      </c>
      <c r="K30" s="267">
        <v>6.5607511195583434</v>
      </c>
      <c r="L30" s="267">
        <v>3.6285761809224479</v>
      </c>
      <c r="M30" s="267">
        <v>1.8669187238180582</v>
      </c>
      <c r="N30" s="267">
        <v>6.191776954956091</v>
      </c>
      <c r="O30" s="267">
        <v>4.2143014926123117</v>
      </c>
      <c r="P30" s="267">
        <v>1.343846278006954</v>
      </c>
      <c r="Q30" s="267">
        <v>21.530069892151339</v>
      </c>
      <c r="R30" s="267">
        <v>0.49411137968853919</v>
      </c>
      <c r="S30" s="267">
        <v>10.674321392996443</v>
      </c>
      <c r="T30" s="267">
        <v>24.740417908015569</v>
      </c>
      <c r="U30" s="267">
        <v>6.2841827368621992</v>
      </c>
      <c r="V30" s="267">
        <v>5.850657622460508</v>
      </c>
      <c r="W30" s="268">
        <v>30.84667342379468</v>
      </c>
      <c r="X30" s="268">
        <v>34.483633649322023</v>
      </c>
      <c r="Y30" s="267">
        <v>5.980782706145817</v>
      </c>
      <c r="Z30" s="269">
        <v>326.93415945078198</v>
      </c>
      <c r="AA30" s="267">
        <v>0.69549832764575148</v>
      </c>
      <c r="AB30" s="267">
        <v>1.0471941064342296</v>
      </c>
      <c r="AC30" s="267">
        <v>4.1043933916780224</v>
      </c>
      <c r="AD30" s="267">
        <v>0.5098968041482983</v>
      </c>
      <c r="AE30" s="267">
        <v>1.1622713268260996</v>
      </c>
      <c r="AF30" s="267">
        <v>34.097878788722539</v>
      </c>
      <c r="AG30" s="267">
        <v>3.0874219518892909</v>
      </c>
      <c r="AH30" s="277">
        <v>160.93966058293219</v>
      </c>
    </row>
    <row r="31" spans="1:34" x14ac:dyDescent="0.25">
      <c r="A31" s="104" t="s">
        <v>844</v>
      </c>
      <c r="B31" s="95" t="s">
        <v>727</v>
      </c>
      <c r="C31" s="96" t="s">
        <v>835</v>
      </c>
      <c r="D31" s="98">
        <v>47.108117</v>
      </c>
      <c r="E31" s="98">
        <v>-120.427065</v>
      </c>
      <c r="F31" s="97" t="s">
        <v>801</v>
      </c>
      <c r="G31" s="243" t="s">
        <v>776</v>
      </c>
      <c r="H31" s="319">
        <v>453.59298704199631</v>
      </c>
      <c r="I31" s="267">
        <v>41.321255848546066</v>
      </c>
      <c r="J31" s="313">
        <v>0.68893213113096607</v>
      </c>
      <c r="K31" s="267">
        <v>6.4009886027793224</v>
      </c>
      <c r="L31" s="267">
        <v>3.544450707214144</v>
      </c>
      <c r="M31" s="267">
        <v>1.9106134758732836</v>
      </c>
      <c r="N31" s="267">
        <v>6.2283754786308778</v>
      </c>
      <c r="O31" s="267">
        <v>4.1096085753321452</v>
      </c>
      <c r="P31" s="267">
        <v>1.3256434311945318</v>
      </c>
      <c r="Q31" s="267">
        <v>19.475115599484223</v>
      </c>
      <c r="R31" s="267">
        <v>0.46522504614139204</v>
      </c>
      <c r="S31" s="267">
        <v>10.392598513626227</v>
      </c>
      <c r="T31" s="267">
        <v>23.766533418322346</v>
      </c>
      <c r="U31" s="267">
        <v>5.6648667263483192</v>
      </c>
      <c r="V31" s="267">
        <v>5.5804996009919448</v>
      </c>
      <c r="W31" s="268">
        <v>25.86582759483019</v>
      </c>
      <c r="X31" s="268">
        <v>35.799412569228231</v>
      </c>
      <c r="Y31" s="267">
        <v>5.9551319366432311</v>
      </c>
      <c r="Z31" s="269">
        <v>314.35379947645202</v>
      </c>
      <c r="AA31" s="267">
        <v>0.68550881881329062</v>
      </c>
      <c r="AB31" s="267">
        <v>1.0533288941549948</v>
      </c>
      <c r="AC31" s="267">
        <v>3.5157352710738374</v>
      </c>
      <c r="AD31" s="267">
        <v>0.49715985388997025</v>
      </c>
      <c r="AE31" s="267">
        <v>0.97026215107497438</v>
      </c>
      <c r="AF31" s="267">
        <v>33.654521534937132</v>
      </c>
      <c r="AG31" s="267">
        <v>3.0639569450091688</v>
      </c>
      <c r="AH31" s="277">
        <v>157.088147560316</v>
      </c>
    </row>
    <row r="32" spans="1:34" x14ac:dyDescent="0.25">
      <c r="A32" s="104" t="s">
        <v>846</v>
      </c>
      <c r="B32" s="95" t="s">
        <v>728</v>
      </c>
      <c r="C32" s="96" t="s">
        <v>845</v>
      </c>
      <c r="D32" s="98">
        <v>47.137864999999998</v>
      </c>
      <c r="E32" s="98">
        <v>-120.421909</v>
      </c>
      <c r="F32" s="97" t="s">
        <v>801</v>
      </c>
      <c r="G32" s="243" t="s">
        <v>776</v>
      </c>
      <c r="H32" s="319">
        <v>474.22764759361382</v>
      </c>
      <c r="I32" s="267">
        <v>42.037684027028831</v>
      </c>
      <c r="J32" s="313">
        <v>0.71014648796980584</v>
      </c>
      <c r="K32" s="267">
        <v>6.6829677098517202</v>
      </c>
      <c r="L32" s="267">
        <v>3.6790715375769061</v>
      </c>
      <c r="M32" s="267">
        <v>1.9342725683026045</v>
      </c>
      <c r="N32" s="267">
        <v>6.3678001692648394</v>
      </c>
      <c r="O32" s="267">
        <v>4.1448389772615917</v>
      </c>
      <c r="P32" s="267">
        <v>1.3209574392433228</v>
      </c>
      <c r="Q32" s="267">
        <v>19.744081813567945</v>
      </c>
      <c r="R32" s="267">
        <v>0.47501753304315175</v>
      </c>
      <c r="S32" s="267">
        <v>10.599704853187269</v>
      </c>
      <c r="T32" s="267">
        <v>23.957437895257648</v>
      </c>
      <c r="U32" s="267">
        <v>5.6253158236876395</v>
      </c>
      <c r="V32" s="267">
        <v>5.6050560329430779</v>
      </c>
      <c r="W32" s="268">
        <v>26.700680814430374</v>
      </c>
      <c r="X32" s="268">
        <v>37.064972125376492</v>
      </c>
      <c r="Y32" s="267">
        <v>5.8771587084293513</v>
      </c>
      <c r="Z32" s="269">
        <v>320.89037027351583</v>
      </c>
      <c r="AA32" s="267">
        <v>0.70483456059696437</v>
      </c>
      <c r="AB32" s="267">
        <v>1.0646172466991264</v>
      </c>
      <c r="AC32" s="267">
        <v>3.5625338538140028</v>
      </c>
      <c r="AD32" s="267">
        <v>0.49782473367756508</v>
      </c>
      <c r="AE32" s="267">
        <v>0.96655768044616674</v>
      </c>
      <c r="AF32" s="267">
        <v>34.203484757163345</v>
      </c>
      <c r="AG32" s="267">
        <v>3.1458020436549416</v>
      </c>
      <c r="AH32" s="277">
        <v>159.08170862148003</v>
      </c>
    </row>
    <row r="33" spans="1:34" x14ac:dyDescent="0.25">
      <c r="A33" s="104" t="s">
        <v>847</v>
      </c>
      <c r="B33" s="95" t="s">
        <v>729</v>
      </c>
      <c r="C33" s="96" t="s">
        <v>845</v>
      </c>
      <c r="D33" s="98">
        <v>47.142437999999999</v>
      </c>
      <c r="E33" s="98">
        <v>-120.420642</v>
      </c>
      <c r="F33" s="97" t="s">
        <v>795</v>
      </c>
      <c r="G33" s="243" t="s">
        <v>784</v>
      </c>
      <c r="H33" s="319">
        <v>441.73102207656785</v>
      </c>
      <c r="I33" s="267">
        <v>37.367805646393066</v>
      </c>
      <c r="J33" s="313">
        <v>0.57927239634645866</v>
      </c>
      <c r="K33" s="267">
        <v>6.2188382924037402</v>
      </c>
      <c r="L33" s="267">
        <v>3.3487191083648802</v>
      </c>
      <c r="M33" s="267">
        <v>1.8285093420108718</v>
      </c>
      <c r="N33" s="267">
        <v>5.8760620183891366</v>
      </c>
      <c r="O33" s="267">
        <v>3.839710272227868</v>
      </c>
      <c r="P33" s="267">
        <v>1.2294006840252731</v>
      </c>
      <c r="Q33" s="267">
        <v>17.98915209813617</v>
      </c>
      <c r="R33" s="267">
        <v>0.44133965596686675</v>
      </c>
      <c r="S33" s="267">
        <v>9.6504086764065633</v>
      </c>
      <c r="T33" s="267">
        <v>21.717921279108214</v>
      </c>
      <c r="U33" s="267">
        <v>5.0396007182807443</v>
      </c>
      <c r="V33" s="267">
        <v>5.0585877693933101</v>
      </c>
      <c r="W33" s="268">
        <v>22.333963347491483</v>
      </c>
      <c r="X33" s="268">
        <v>36.218554190208842</v>
      </c>
      <c r="Y33" s="267">
        <v>5.4855419869793858</v>
      </c>
      <c r="Z33" s="269">
        <v>318.19592978534985</v>
      </c>
      <c r="AA33" s="267">
        <v>0.66476685149082826</v>
      </c>
      <c r="AB33" s="267">
        <v>0.95747068368759081</v>
      </c>
      <c r="AC33" s="267">
        <v>3.2127900470532298</v>
      </c>
      <c r="AD33" s="267">
        <v>0.48113447605089527</v>
      </c>
      <c r="AE33" s="267">
        <v>0.85882835524364209</v>
      </c>
      <c r="AF33" s="267">
        <v>31.480937302099981</v>
      </c>
      <c r="AG33" s="267">
        <v>2.9141905379925142</v>
      </c>
      <c r="AH33" s="277">
        <v>145.99749877776114</v>
      </c>
    </row>
    <row r="34" spans="1:34" x14ac:dyDescent="0.25">
      <c r="A34" s="104" t="s">
        <v>850</v>
      </c>
      <c r="B34" s="95" t="s">
        <v>730</v>
      </c>
      <c r="C34" s="96" t="s">
        <v>849</v>
      </c>
      <c r="D34" s="98">
        <v>47.182209</v>
      </c>
      <c r="E34" s="98">
        <v>-120.451705</v>
      </c>
      <c r="F34" s="97" t="s">
        <v>798</v>
      </c>
      <c r="G34" s="243" t="s">
        <v>776</v>
      </c>
      <c r="H34" s="319">
        <v>764.97094428216963</v>
      </c>
      <c r="I34" s="267">
        <v>58.803534206690479</v>
      </c>
      <c r="J34" s="313">
        <v>1.5352771148026223</v>
      </c>
      <c r="K34" s="267">
        <v>7.5892263410916767</v>
      </c>
      <c r="L34" s="267">
        <v>4.0709116740256031</v>
      </c>
      <c r="M34" s="267">
        <v>2.3191693139113139</v>
      </c>
      <c r="N34" s="267">
        <v>7.8589651791690445</v>
      </c>
      <c r="O34" s="267">
        <v>5.1178628814060048</v>
      </c>
      <c r="P34" s="267">
        <v>1.5293908194228008</v>
      </c>
      <c r="Q34" s="267">
        <v>29.541246972030304</v>
      </c>
      <c r="R34" s="267">
        <v>0.52999466847094712</v>
      </c>
      <c r="S34" s="267">
        <v>12.301724551394607</v>
      </c>
      <c r="T34" s="267">
        <v>32.692696622699984</v>
      </c>
      <c r="U34" s="267">
        <v>9.5465662877327873</v>
      </c>
      <c r="V34" s="267">
        <v>7.7801938547351757</v>
      </c>
      <c r="W34" s="268">
        <v>54.452530222613838</v>
      </c>
      <c r="X34" s="268">
        <v>30.061973219696551</v>
      </c>
      <c r="Y34" s="267">
        <v>7.6076637203920061</v>
      </c>
      <c r="Z34" s="269">
        <v>330.5765727617412</v>
      </c>
      <c r="AA34" s="267">
        <v>0.91832758177263807</v>
      </c>
      <c r="AB34" s="267">
        <v>1.2439487942467118</v>
      </c>
      <c r="AC34" s="267">
        <v>6.899390526471409</v>
      </c>
      <c r="AD34" s="267">
        <v>0.57169110905115028</v>
      </c>
      <c r="AE34" s="267">
        <v>1.8889714431845157</v>
      </c>
      <c r="AF34" s="267">
        <v>40.121628516225933</v>
      </c>
      <c r="AG34" s="267">
        <v>3.4220210782726186</v>
      </c>
      <c r="AH34" s="277">
        <v>191.63047568517746</v>
      </c>
    </row>
    <row r="35" spans="1:34" x14ac:dyDescent="0.25">
      <c r="A35" s="104" t="s">
        <v>851</v>
      </c>
      <c r="B35" s="95" t="s">
        <v>731</v>
      </c>
      <c r="C35" s="96" t="s">
        <v>849</v>
      </c>
      <c r="D35" s="98">
        <v>47.184672999999997</v>
      </c>
      <c r="E35" s="98">
        <v>-120.457337</v>
      </c>
      <c r="F35" s="97" t="s">
        <v>790</v>
      </c>
      <c r="G35" s="243" t="s">
        <v>776</v>
      </c>
      <c r="H35" s="319">
        <v>586.71565260884165</v>
      </c>
      <c r="I35" s="267">
        <v>45.153096478490291</v>
      </c>
      <c r="J35" s="313">
        <v>1.0653087390081935</v>
      </c>
      <c r="K35" s="267">
        <v>6.4444246328075945</v>
      </c>
      <c r="L35" s="267">
        <v>3.4471289916269918</v>
      </c>
      <c r="M35" s="267">
        <v>1.9132936270477943</v>
      </c>
      <c r="N35" s="267">
        <v>6.0782087209894602</v>
      </c>
      <c r="O35" s="267">
        <v>4.3429948319495359</v>
      </c>
      <c r="P35" s="267">
        <v>1.2955873283704149</v>
      </c>
      <c r="Q35" s="267">
        <v>21.7762856304015</v>
      </c>
      <c r="R35" s="267">
        <v>0.47059629623209348</v>
      </c>
      <c r="S35" s="267">
        <v>10.397423385277335</v>
      </c>
      <c r="T35" s="267">
        <v>24.666453037244551</v>
      </c>
      <c r="U35" s="267">
        <v>7.8401961380039822</v>
      </c>
      <c r="V35" s="267">
        <v>5.8849651500737012</v>
      </c>
      <c r="W35" s="268">
        <v>38.083341717654633</v>
      </c>
      <c r="X35" s="268">
        <v>32.779896331513449</v>
      </c>
      <c r="Y35" s="267">
        <v>6.0550910392729831</v>
      </c>
      <c r="Z35" s="269">
        <v>334.70762897053282</v>
      </c>
      <c r="AA35" s="267">
        <v>0.72983456288334747</v>
      </c>
      <c r="AB35" s="267">
        <v>1.0105658818727352</v>
      </c>
      <c r="AC35" s="267">
        <v>4.9819448414172678</v>
      </c>
      <c r="AD35" s="267">
        <v>0.48442309193451444</v>
      </c>
      <c r="AE35" s="267">
        <v>1.4854805982558332</v>
      </c>
      <c r="AF35" s="267">
        <v>32.818511901451238</v>
      </c>
      <c r="AG35" s="267">
        <v>2.9355565492768925</v>
      </c>
      <c r="AH35" s="277">
        <v>163.55624499885758</v>
      </c>
    </row>
    <row r="36" spans="1:34" x14ac:dyDescent="0.25">
      <c r="A36" s="104" t="s">
        <v>852</v>
      </c>
      <c r="B36" s="95" t="s">
        <v>732</v>
      </c>
      <c r="C36" s="96" t="s">
        <v>773</v>
      </c>
      <c r="D36" s="98">
        <v>47.126012000000003</v>
      </c>
      <c r="E36" s="98">
        <v>-120.482574</v>
      </c>
      <c r="F36" s="97" t="s">
        <v>807</v>
      </c>
      <c r="G36" s="243" t="s">
        <v>784</v>
      </c>
      <c r="H36" s="319">
        <v>539.82980358569034</v>
      </c>
      <c r="I36" s="267">
        <v>46.597390138728727</v>
      </c>
      <c r="J36" s="313">
        <v>0.89571390747157564</v>
      </c>
      <c r="K36" s="267">
        <v>6.6209736946509876</v>
      </c>
      <c r="L36" s="267">
        <v>3.6302869578454189</v>
      </c>
      <c r="M36" s="267">
        <v>1.9603253683184259</v>
      </c>
      <c r="N36" s="267">
        <v>6.3451591645579342</v>
      </c>
      <c r="O36" s="267">
        <v>4.3393296776082551</v>
      </c>
      <c r="P36" s="267">
        <v>1.3414838839577958</v>
      </c>
      <c r="Q36" s="267">
        <v>22.493322502254919</v>
      </c>
      <c r="R36" s="267">
        <v>0.46507156428866359</v>
      </c>
      <c r="S36" s="267">
        <v>10.846138550733572</v>
      </c>
      <c r="T36" s="267">
        <v>25.724624831867327</v>
      </c>
      <c r="U36" s="267">
        <v>6.5958711961618439</v>
      </c>
      <c r="V36" s="267">
        <v>6.1014021673608285</v>
      </c>
      <c r="W36" s="268">
        <v>31.352858220387404</v>
      </c>
      <c r="X36" s="268">
        <v>35.209105441899915</v>
      </c>
      <c r="Y36" s="267">
        <v>6.2839990459989092</v>
      </c>
      <c r="Z36" s="269">
        <v>328.01714115271272</v>
      </c>
      <c r="AA36" s="267">
        <v>0.74120293113534974</v>
      </c>
      <c r="AB36" s="267">
        <v>1.0642904049757593</v>
      </c>
      <c r="AC36" s="267">
        <v>4.3017890978204383</v>
      </c>
      <c r="AD36" s="267">
        <v>0.52330521263731422</v>
      </c>
      <c r="AE36" s="267">
        <v>1.2144820378852066</v>
      </c>
      <c r="AF36" s="267">
        <v>34.379641201667688</v>
      </c>
      <c r="AG36" s="267">
        <v>3.2059622324999628</v>
      </c>
      <c r="AH36" s="277">
        <v>166.34709101908106</v>
      </c>
    </row>
    <row r="37" spans="1:34" x14ac:dyDescent="0.25">
      <c r="A37" s="104" t="s">
        <v>853</v>
      </c>
      <c r="B37" s="95" t="s">
        <v>733</v>
      </c>
      <c r="C37" s="96" t="s">
        <v>849</v>
      </c>
      <c r="D37" s="98">
        <v>47.186898999999997</v>
      </c>
      <c r="E37" s="98">
        <v>-120.460666</v>
      </c>
      <c r="F37" s="97" t="s">
        <v>781</v>
      </c>
      <c r="G37" s="243" t="s">
        <v>776</v>
      </c>
      <c r="H37" s="319">
        <v>770.35122165097732</v>
      </c>
      <c r="I37" s="267">
        <v>52.78120445277424</v>
      </c>
      <c r="J37" s="313">
        <v>1.5047673521912517</v>
      </c>
      <c r="K37" s="267">
        <v>6.8765262291435647</v>
      </c>
      <c r="L37" s="267">
        <v>3.6729635446538347</v>
      </c>
      <c r="M37" s="267">
        <v>2.0444367969199742</v>
      </c>
      <c r="N37" s="267">
        <v>6.8882572703693947</v>
      </c>
      <c r="O37" s="267">
        <v>4.8973706096889176</v>
      </c>
      <c r="P37" s="267">
        <v>1.3936139700883994</v>
      </c>
      <c r="Q37" s="267">
        <v>26.16122863930762</v>
      </c>
      <c r="R37" s="267">
        <v>0.4633488241072839</v>
      </c>
      <c r="S37" s="267">
        <v>11.786028128956028</v>
      </c>
      <c r="T37" s="267">
        <v>27.876574132477202</v>
      </c>
      <c r="U37" s="267">
        <v>9.4898255740920998</v>
      </c>
      <c r="V37" s="267">
        <v>6.7786287961331739</v>
      </c>
      <c r="W37" s="268">
        <v>48.078538783698562</v>
      </c>
      <c r="X37" s="268">
        <v>29.932270719452497</v>
      </c>
      <c r="Y37" s="267">
        <v>6.6286882799549947</v>
      </c>
      <c r="Z37" s="269">
        <v>328.97662237862977</v>
      </c>
      <c r="AA37" s="267">
        <v>0.84263594792153362</v>
      </c>
      <c r="AB37" s="267">
        <v>1.1066579960765421</v>
      </c>
      <c r="AC37" s="267">
        <v>6.2583724243061347</v>
      </c>
      <c r="AD37" s="267">
        <v>0.53514453003968765</v>
      </c>
      <c r="AE37" s="267">
        <v>1.7992988168668109</v>
      </c>
      <c r="AF37" s="267">
        <v>35.808313259488223</v>
      </c>
      <c r="AG37" s="267">
        <v>3.2626044954391933</v>
      </c>
      <c r="AH37" s="277">
        <v>186.03336718484243</v>
      </c>
    </row>
    <row r="38" spans="1:34" x14ac:dyDescent="0.25">
      <c r="A38" s="104" t="s">
        <v>854</v>
      </c>
      <c r="B38" s="95" t="s">
        <v>734</v>
      </c>
      <c r="C38" s="96" t="s">
        <v>788</v>
      </c>
      <c r="D38" s="98">
        <v>47.173552999999998</v>
      </c>
      <c r="E38" s="98">
        <v>-120.46573100000001</v>
      </c>
      <c r="F38" s="97" t="s">
        <v>625</v>
      </c>
      <c r="G38" s="243" t="s">
        <v>776</v>
      </c>
      <c r="H38" s="319">
        <v>476.4131270272506</v>
      </c>
      <c r="I38" s="267">
        <v>41.112097562480116</v>
      </c>
      <c r="J38" s="313">
        <v>0.70581828037465666</v>
      </c>
      <c r="K38" s="267">
        <v>6.5155493137906042</v>
      </c>
      <c r="L38" s="267">
        <v>3.4879800016748872</v>
      </c>
      <c r="M38" s="267">
        <v>1.9636662030825036</v>
      </c>
      <c r="N38" s="267">
        <v>6.2637808793929128</v>
      </c>
      <c r="O38" s="267">
        <v>4.079260506664701</v>
      </c>
      <c r="P38" s="267">
        <v>1.3078797346222477</v>
      </c>
      <c r="Q38" s="267">
        <v>19.4215285495229</v>
      </c>
      <c r="R38" s="267">
        <v>0.4647586624638661</v>
      </c>
      <c r="S38" s="267">
        <v>10.725462293196191</v>
      </c>
      <c r="T38" s="267">
        <v>23.346323465545872</v>
      </c>
      <c r="U38" s="267">
        <v>5.6063892950268057</v>
      </c>
      <c r="V38" s="267">
        <v>5.4734173786642089</v>
      </c>
      <c r="W38" s="268">
        <v>26.330834959276054</v>
      </c>
      <c r="X38" s="268">
        <v>36.36705259890072</v>
      </c>
      <c r="Y38" s="267">
        <v>5.763589449331219</v>
      </c>
      <c r="Z38" s="269">
        <v>328.10617362821387</v>
      </c>
      <c r="AA38" s="267">
        <v>0.77042091865829321</v>
      </c>
      <c r="AB38" s="267">
        <v>1.0209722455766608</v>
      </c>
      <c r="AC38" s="267">
        <v>3.7270139332606314</v>
      </c>
      <c r="AD38" s="267">
        <v>0.49431999256587755</v>
      </c>
      <c r="AE38" s="267">
        <v>1.0081247911674036</v>
      </c>
      <c r="AF38" s="267">
        <v>33.137908816984655</v>
      </c>
      <c r="AG38" s="267">
        <v>3.0232190930988603</v>
      </c>
      <c r="AH38" s="277">
        <v>158.09263698980726</v>
      </c>
    </row>
    <row r="39" spans="1:34" x14ac:dyDescent="0.25">
      <c r="A39" s="104" t="s">
        <v>855</v>
      </c>
      <c r="B39" s="95" t="s">
        <v>735</v>
      </c>
      <c r="C39" s="96" t="s">
        <v>788</v>
      </c>
      <c r="D39" s="98">
        <v>47.164523000000003</v>
      </c>
      <c r="E39" s="98">
        <v>-120.46400199999999</v>
      </c>
      <c r="F39" s="97" t="s">
        <v>790</v>
      </c>
      <c r="G39" s="243" t="s">
        <v>776</v>
      </c>
      <c r="H39" s="319">
        <v>578.4940686201071</v>
      </c>
      <c r="I39" s="267">
        <v>45.144136178863633</v>
      </c>
      <c r="J39" s="313">
        <v>1.064380042793136</v>
      </c>
      <c r="K39" s="267">
        <v>6.3703146537550426</v>
      </c>
      <c r="L39" s="267">
        <v>3.3924745379832069</v>
      </c>
      <c r="M39" s="267">
        <v>1.8775269179139544</v>
      </c>
      <c r="N39" s="267">
        <v>6.1216921545292839</v>
      </c>
      <c r="O39" s="267">
        <v>4.3031198336211176</v>
      </c>
      <c r="P39" s="267">
        <v>1.2716973157631299</v>
      </c>
      <c r="Q39" s="267">
        <v>21.704996023460069</v>
      </c>
      <c r="R39" s="267">
        <v>0.43502022563707288</v>
      </c>
      <c r="S39" s="267">
        <v>10.336514392731765</v>
      </c>
      <c r="T39" s="267">
        <v>24.414197389000901</v>
      </c>
      <c r="U39" s="267">
        <v>7.9595052489053666</v>
      </c>
      <c r="V39" s="267">
        <v>5.8706853863898658</v>
      </c>
      <c r="W39" s="268">
        <v>39.782876746951807</v>
      </c>
      <c r="X39" s="268">
        <v>32.912903911684261</v>
      </c>
      <c r="Y39" s="267">
        <v>6.0208728979983848</v>
      </c>
      <c r="Z39" s="269">
        <v>326.65242972635315</v>
      </c>
      <c r="AA39" s="267">
        <v>0.76641794333732327</v>
      </c>
      <c r="AB39" s="267">
        <v>1.0114451953928445</v>
      </c>
      <c r="AC39" s="267">
        <v>5.0557253435566212</v>
      </c>
      <c r="AD39" s="267">
        <v>0.48964595926436455</v>
      </c>
      <c r="AE39" s="267">
        <v>1.5034505265176075</v>
      </c>
      <c r="AF39" s="267">
        <v>32.416933068400162</v>
      </c>
      <c r="AG39" s="267">
        <v>2.9643870304083149</v>
      </c>
      <c r="AH39" s="277">
        <v>163.77701658097263</v>
      </c>
    </row>
    <row r="40" spans="1:34" x14ac:dyDescent="0.25">
      <c r="A40" s="104" t="s">
        <v>856</v>
      </c>
      <c r="B40" s="95" t="s">
        <v>736</v>
      </c>
      <c r="C40" s="96" t="s">
        <v>788</v>
      </c>
      <c r="D40" s="98">
        <v>47.165135999999997</v>
      </c>
      <c r="E40" s="98">
        <v>-120.46705</v>
      </c>
      <c r="F40" s="97" t="s">
        <v>790</v>
      </c>
      <c r="G40" s="243" t="s">
        <v>782</v>
      </c>
      <c r="H40" s="319">
        <v>597.25564909940556</v>
      </c>
      <c r="I40" s="267">
        <v>47.922467132805195</v>
      </c>
      <c r="J40" s="313">
        <v>1.1417411204439671</v>
      </c>
      <c r="K40" s="267">
        <v>6.708663877116348</v>
      </c>
      <c r="L40" s="267">
        <v>3.6835921079047993</v>
      </c>
      <c r="M40" s="267">
        <v>1.9883832159189347</v>
      </c>
      <c r="N40" s="267">
        <v>6.5233392301455222</v>
      </c>
      <c r="O40" s="267">
        <v>4.5646714016507755</v>
      </c>
      <c r="P40" s="267">
        <v>1.3632492703824444</v>
      </c>
      <c r="Q40" s="267">
        <v>22.767268600839238</v>
      </c>
      <c r="R40" s="267">
        <v>0.49138757322177518</v>
      </c>
      <c r="S40" s="267">
        <v>11.161596862582964</v>
      </c>
      <c r="T40" s="267">
        <v>25.924051023331565</v>
      </c>
      <c r="U40" s="267">
        <v>8.0675897754421531</v>
      </c>
      <c r="V40" s="267">
        <v>6.300037754782422</v>
      </c>
      <c r="W40" s="268">
        <v>41.884821797396334</v>
      </c>
      <c r="X40" s="268">
        <v>32.826482631130659</v>
      </c>
      <c r="Y40" s="267">
        <v>6.3871676844605885</v>
      </c>
      <c r="Z40" s="269">
        <v>328.84163943058223</v>
      </c>
      <c r="AA40" s="267">
        <v>0.78465208074035109</v>
      </c>
      <c r="AB40" s="267">
        <v>1.0845264305011979</v>
      </c>
      <c r="AC40" s="267">
        <v>5.0196685981692726</v>
      </c>
      <c r="AD40" s="267">
        <v>0.51286532028631426</v>
      </c>
      <c r="AE40" s="267">
        <v>1.4932593494278859</v>
      </c>
      <c r="AF40" s="267">
        <v>34.932062516131957</v>
      </c>
      <c r="AG40" s="267">
        <v>3.1885248559067989</v>
      </c>
      <c r="AH40" s="277">
        <v>174.45872410155286</v>
      </c>
    </row>
    <row r="41" spans="1:34" x14ac:dyDescent="0.25">
      <c r="A41" s="104" t="s">
        <v>857</v>
      </c>
      <c r="B41" s="95" t="s">
        <v>737</v>
      </c>
      <c r="C41" s="96" t="s">
        <v>788</v>
      </c>
      <c r="D41" s="98">
        <v>47.166339000000001</v>
      </c>
      <c r="E41" s="98">
        <v>-120.46730100000001</v>
      </c>
      <c r="F41" s="97" t="s">
        <v>781</v>
      </c>
      <c r="G41" s="243" t="s">
        <v>784</v>
      </c>
      <c r="H41" s="319">
        <v>797.23793976205252</v>
      </c>
      <c r="I41" s="267">
        <v>55.028783269786231</v>
      </c>
      <c r="J41" s="313">
        <v>1.364957898858278</v>
      </c>
      <c r="K41" s="267">
        <v>7.2401115081718492</v>
      </c>
      <c r="L41" s="267">
        <v>4.0012353736943194</v>
      </c>
      <c r="M41" s="267">
        <v>2.1242133552322677</v>
      </c>
      <c r="N41" s="267">
        <v>7.1928936165383233</v>
      </c>
      <c r="O41" s="267">
        <v>5.1720192654130903</v>
      </c>
      <c r="P41" s="267">
        <v>1.4471820121179184</v>
      </c>
      <c r="Q41" s="267">
        <v>27.942276887935485</v>
      </c>
      <c r="R41" s="267">
        <v>0.52440328013300319</v>
      </c>
      <c r="S41" s="267">
        <v>12.301653827217597</v>
      </c>
      <c r="T41" s="267">
        <v>29.880810780563966</v>
      </c>
      <c r="U41" s="267">
        <v>9.9196050909511246</v>
      </c>
      <c r="V41" s="267">
        <v>7.1680264177224577</v>
      </c>
      <c r="W41" s="268">
        <v>43.566786403919131</v>
      </c>
      <c r="X41" s="268">
        <v>30.988394808651666</v>
      </c>
      <c r="Y41" s="267">
        <v>7.1426700697526257</v>
      </c>
      <c r="Z41" s="269">
        <v>347.40745022575402</v>
      </c>
      <c r="AA41" s="267">
        <v>0.87054886287897559</v>
      </c>
      <c r="AB41" s="267">
        <v>1.1739403118259222</v>
      </c>
      <c r="AC41" s="267">
        <v>6.4992375466821661</v>
      </c>
      <c r="AD41" s="267">
        <v>0.5464759273381633</v>
      </c>
      <c r="AE41" s="267">
        <v>2.1095266720935242</v>
      </c>
      <c r="AF41" s="267">
        <v>39.068401202875869</v>
      </c>
      <c r="AG41" s="267">
        <v>3.460959598851872</v>
      </c>
      <c r="AH41" s="277">
        <v>193.77118430792112</v>
      </c>
    </row>
    <row r="42" spans="1:34" x14ac:dyDescent="0.25">
      <c r="A42" s="104" t="s">
        <v>859</v>
      </c>
      <c r="B42" s="95" t="s">
        <v>738</v>
      </c>
      <c r="C42" s="96" t="s">
        <v>858</v>
      </c>
      <c r="D42" s="98">
        <v>47.092824</v>
      </c>
      <c r="E42" s="98">
        <v>-120.377184</v>
      </c>
      <c r="F42" s="97" t="s">
        <v>801</v>
      </c>
      <c r="G42" s="243" t="s">
        <v>776</v>
      </c>
      <c r="H42" s="319">
        <v>470.37358846665575</v>
      </c>
      <c r="I42" s="267">
        <v>42.363593744939003</v>
      </c>
      <c r="J42" s="313">
        <v>0.69621698356579242</v>
      </c>
      <c r="K42" s="267">
        <v>6.5580258237408362</v>
      </c>
      <c r="L42" s="267">
        <v>3.6147955347707503</v>
      </c>
      <c r="M42" s="267">
        <v>1.9264183187335437</v>
      </c>
      <c r="N42" s="267">
        <v>6.4124244039836054</v>
      </c>
      <c r="O42" s="267">
        <v>4.11539145831245</v>
      </c>
      <c r="P42" s="267">
        <v>1.3521691241446074</v>
      </c>
      <c r="Q42" s="267">
        <v>20.041969789469299</v>
      </c>
      <c r="R42" s="267">
        <v>0.4968696917738229</v>
      </c>
      <c r="S42" s="267">
        <v>10.723615311953859</v>
      </c>
      <c r="T42" s="267">
        <v>24.354220827054455</v>
      </c>
      <c r="U42" s="267">
        <v>5.5573689855397186</v>
      </c>
      <c r="V42" s="267">
        <v>5.6964638672627466</v>
      </c>
      <c r="W42" s="268">
        <v>26.108354520988563</v>
      </c>
      <c r="X42" s="268">
        <v>36.692935784618818</v>
      </c>
      <c r="Y42" s="267">
        <v>6.2600310833649351</v>
      </c>
      <c r="Z42" s="269">
        <v>325.14744320492599</v>
      </c>
      <c r="AA42" s="267">
        <v>0.73370430108359552</v>
      </c>
      <c r="AB42" s="267">
        <v>1.0647755752686352</v>
      </c>
      <c r="AC42" s="267">
        <v>3.6140877408302252</v>
      </c>
      <c r="AD42" s="267">
        <v>0.50737153710505345</v>
      </c>
      <c r="AE42" s="267">
        <v>1.0999612264902199</v>
      </c>
      <c r="AF42" s="267">
        <v>34.605695069404391</v>
      </c>
      <c r="AG42" s="267">
        <v>3.1880858489020647</v>
      </c>
      <c r="AH42" s="277">
        <v>161.43339301148671</v>
      </c>
    </row>
    <row r="43" spans="1:34" x14ac:dyDescent="0.25">
      <c r="A43" s="104" t="s">
        <v>860</v>
      </c>
      <c r="B43" s="95" t="s">
        <v>739</v>
      </c>
      <c r="C43" s="96" t="s">
        <v>858</v>
      </c>
      <c r="D43" s="98">
        <v>47.093744999999998</v>
      </c>
      <c r="E43" s="98">
        <v>-120.37701300000001</v>
      </c>
      <c r="F43" s="97" t="s">
        <v>795</v>
      </c>
      <c r="G43" s="243" t="s">
        <v>784</v>
      </c>
      <c r="H43" s="319">
        <v>424.23651359842876</v>
      </c>
      <c r="I43" s="267">
        <v>38.723470152747431</v>
      </c>
      <c r="J43" s="313">
        <v>0.58794680446374381</v>
      </c>
      <c r="K43" s="267">
        <v>6.2370213052094847</v>
      </c>
      <c r="L43" s="267">
        <v>3.354887489147206</v>
      </c>
      <c r="M43" s="267">
        <v>1.8492255697810844</v>
      </c>
      <c r="N43" s="267">
        <v>5.8817977122803855</v>
      </c>
      <c r="O43" s="267">
        <v>3.9271633965062778</v>
      </c>
      <c r="P43" s="267">
        <v>1.2464310343027463</v>
      </c>
      <c r="Q43" s="267">
        <v>18.26405477875138</v>
      </c>
      <c r="R43" s="267">
        <v>0.45040596740796529</v>
      </c>
      <c r="S43" s="267">
        <v>9.9386286632774645</v>
      </c>
      <c r="T43" s="267">
        <v>21.882826774192971</v>
      </c>
      <c r="U43" s="267">
        <v>5.0580879381350963</v>
      </c>
      <c r="V43" s="267">
        <v>5.0998326315895932</v>
      </c>
      <c r="W43" s="268">
        <v>23.471426518918786</v>
      </c>
      <c r="X43" s="268">
        <v>36.356150199649896</v>
      </c>
      <c r="Y43" s="267">
        <v>5.7117008684042352</v>
      </c>
      <c r="Z43" s="269">
        <v>313.49260439280772</v>
      </c>
      <c r="AA43" s="267">
        <v>0.69739746470176267</v>
      </c>
      <c r="AB43" s="267">
        <v>0.9653320384839611</v>
      </c>
      <c r="AC43" s="267">
        <v>3.2739744044536923</v>
      </c>
      <c r="AD43" s="267">
        <v>0.49440223316774018</v>
      </c>
      <c r="AE43" s="267">
        <v>0.89665839074860432</v>
      </c>
      <c r="AF43" s="267">
        <v>31.889445404388923</v>
      </c>
      <c r="AG43" s="267">
        <v>2.9610521005710488</v>
      </c>
      <c r="AH43" s="277">
        <v>148.69053922289584</v>
      </c>
    </row>
    <row r="44" spans="1:34" x14ac:dyDescent="0.25">
      <c r="A44" s="104" t="s">
        <v>864</v>
      </c>
      <c r="B44" s="95" t="s">
        <v>740</v>
      </c>
      <c r="C44" s="96" t="s">
        <v>861</v>
      </c>
      <c r="D44" s="98">
        <v>47.116297000000003</v>
      </c>
      <c r="E44" s="98">
        <v>-120.372147</v>
      </c>
      <c r="F44" s="97" t="s">
        <v>781</v>
      </c>
      <c r="G44" s="243" t="s">
        <v>776</v>
      </c>
      <c r="H44" s="319">
        <v>665.93047619955905</v>
      </c>
      <c r="I44" s="267">
        <v>51.444784219621461</v>
      </c>
      <c r="J44" s="313">
        <v>1.1878353943058502</v>
      </c>
      <c r="K44" s="267">
        <v>6.7209776367120018</v>
      </c>
      <c r="L44" s="267">
        <v>3.6748092257406402</v>
      </c>
      <c r="M44" s="267">
        <v>1.9511198284591393</v>
      </c>
      <c r="N44" s="267">
        <v>6.5981200202558181</v>
      </c>
      <c r="O44" s="267">
        <v>4.7805603260486755</v>
      </c>
      <c r="P44" s="267">
        <v>1.3525994010808924</v>
      </c>
      <c r="Q44" s="267">
        <v>25.057644413171111</v>
      </c>
      <c r="R44" s="267">
        <v>0.49899457612456566</v>
      </c>
      <c r="S44" s="267">
        <v>11.755850415723156</v>
      </c>
      <c r="T44" s="267">
        <v>27.404092454126172</v>
      </c>
      <c r="U44" s="267">
        <v>9.2611565959769635</v>
      </c>
      <c r="V44" s="267">
        <v>6.6317321638589748</v>
      </c>
      <c r="W44" s="268">
        <v>47.301346748363457</v>
      </c>
      <c r="X44" s="268">
        <v>30.628886312810714</v>
      </c>
      <c r="Y44" s="267">
        <v>6.4993638697139637</v>
      </c>
      <c r="Z44" s="269">
        <v>307.50856346888622</v>
      </c>
      <c r="AA44" s="267">
        <v>0.84302240824208274</v>
      </c>
      <c r="AB44" s="267">
        <v>1.0629805219461177</v>
      </c>
      <c r="AC44" s="267">
        <v>6.1064938320668061</v>
      </c>
      <c r="AD44" s="267">
        <v>0.52218179818180555</v>
      </c>
      <c r="AE44" s="267">
        <v>1.8028105141875905</v>
      </c>
      <c r="AF44" s="267">
        <v>35.684200979211056</v>
      </c>
      <c r="AG44" s="267">
        <v>3.1004152344047848</v>
      </c>
      <c r="AH44" s="277">
        <v>184.94962968998848</v>
      </c>
    </row>
    <row r="45" spans="1:34" x14ac:dyDescent="0.25">
      <c r="A45" s="104" t="s">
        <v>866</v>
      </c>
      <c r="B45" s="95" t="s">
        <v>741</v>
      </c>
      <c r="C45" s="96" t="s">
        <v>865</v>
      </c>
      <c r="D45" s="98">
        <v>47.119481</v>
      </c>
      <c r="E45" s="98">
        <v>-120.374765</v>
      </c>
      <c r="F45" s="97" t="s">
        <v>781</v>
      </c>
      <c r="G45" s="243" t="s">
        <v>784</v>
      </c>
      <c r="H45" s="319">
        <v>742.32630051964645</v>
      </c>
      <c r="I45" s="267">
        <v>53.675333184559513</v>
      </c>
      <c r="J45" s="313">
        <v>1.1130840712660592</v>
      </c>
      <c r="K45" s="267">
        <v>7.1293687894015365</v>
      </c>
      <c r="L45" s="267">
        <v>3.8417729363040789</v>
      </c>
      <c r="M45" s="267">
        <v>2.073649937928804</v>
      </c>
      <c r="N45" s="267">
        <v>7.0381833560819009</v>
      </c>
      <c r="O45" s="267">
        <v>4.9840297547008809</v>
      </c>
      <c r="P45" s="267">
        <v>1.452475716698443</v>
      </c>
      <c r="Q45" s="267">
        <v>27.004650644021613</v>
      </c>
      <c r="R45" s="267">
        <v>0.52173546289515704</v>
      </c>
      <c r="S45" s="267">
        <v>11.938222398688442</v>
      </c>
      <c r="T45" s="267">
        <v>29.093115164498709</v>
      </c>
      <c r="U45" s="267">
        <v>9.3011194932512797</v>
      </c>
      <c r="V45" s="267">
        <v>7.0552003564551162</v>
      </c>
      <c r="W45" s="268">
        <v>38.729976882191892</v>
      </c>
      <c r="X45" s="268">
        <v>32.299077332857877</v>
      </c>
      <c r="Y45" s="267">
        <v>6.8792560437098986</v>
      </c>
      <c r="Z45" s="269">
        <v>326.07654748216362</v>
      </c>
      <c r="AA45" s="267">
        <v>0.79389746436094488</v>
      </c>
      <c r="AB45" s="267">
        <v>1.2008261651794552</v>
      </c>
      <c r="AC45" s="267">
        <v>6.4313674087592503</v>
      </c>
      <c r="AD45" s="267">
        <v>0.5541847529987971</v>
      </c>
      <c r="AE45" s="267">
        <v>1.804315034017913</v>
      </c>
      <c r="AF45" s="267">
        <v>36.706257572520471</v>
      </c>
      <c r="AG45" s="267">
        <v>3.3485182028367935</v>
      </c>
      <c r="AH45" s="277">
        <v>189.80731958060909</v>
      </c>
    </row>
    <row r="46" spans="1:34" x14ac:dyDescent="0.25">
      <c r="A46" s="104" t="s">
        <v>867</v>
      </c>
      <c r="B46" s="95" t="s">
        <v>742</v>
      </c>
      <c r="C46" s="96" t="s">
        <v>789</v>
      </c>
      <c r="D46" s="98">
        <v>47.163732000000003</v>
      </c>
      <c r="E46" s="98">
        <v>-120.437195</v>
      </c>
      <c r="F46" s="97" t="s">
        <v>801</v>
      </c>
      <c r="G46" s="243" t="s">
        <v>784</v>
      </c>
      <c r="H46" s="319">
        <v>477.16764656548412</v>
      </c>
      <c r="I46" s="267">
        <v>42.015824260310502</v>
      </c>
      <c r="J46" s="313">
        <v>0.75563294103239143</v>
      </c>
      <c r="K46" s="267">
        <v>6.6391055686001605</v>
      </c>
      <c r="L46" s="267">
        <v>3.6539777276302119</v>
      </c>
      <c r="M46" s="267">
        <v>1.8780736593474627</v>
      </c>
      <c r="N46" s="267">
        <v>6.2737993411199566</v>
      </c>
      <c r="O46" s="267">
        <v>4.1711632017800708</v>
      </c>
      <c r="P46" s="267">
        <v>1.3433193803363943</v>
      </c>
      <c r="Q46" s="267">
        <v>19.981389996935967</v>
      </c>
      <c r="R46" s="267">
        <v>0.51220545522478056</v>
      </c>
      <c r="S46" s="267">
        <v>10.572288275950054</v>
      </c>
      <c r="T46" s="267">
        <v>24.245925111770379</v>
      </c>
      <c r="U46" s="267">
        <v>5.5554561147018235</v>
      </c>
      <c r="V46" s="267">
        <v>5.5760523575822525</v>
      </c>
      <c r="W46" s="268">
        <v>26.874975303819681</v>
      </c>
      <c r="X46" s="268">
        <v>38.058335806734007</v>
      </c>
      <c r="Y46" s="267">
        <v>5.9008571013237487</v>
      </c>
      <c r="Z46" s="269">
        <v>316.89161931656122</v>
      </c>
      <c r="AA46" s="267">
        <v>0.66151453874397759</v>
      </c>
      <c r="AB46" s="267">
        <v>1.0991435598847861</v>
      </c>
      <c r="AC46" s="267">
        <v>3.6578685426157995</v>
      </c>
      <c r="AD46" s="267">
        <v>0.52559731687115907</v>
      </c>
      <c r="AE46" s="267">
        <v>0.99583744748832681</v>
      </c>
      <c r="AF46" s="267">
        <v>34.431010136545581</v>
      </c>
      <c r="AG46" s="267">
        <v>3.1621574217608295</v>
      </c>
      <c r="AH46" s="277">
        <v>162.47080009347562</v>
      </c>
    </row>
    <row r="47" spans="1:34" x14ac:dyDescent="0.25">
      <c r="A47" s="104" t="s">
        <v>868</v>
      </c>
      <c r="B47" s="95" t="s">
        <v>743</v>
      </c>
      <c r="C47" s="96" t="s">
        <v>786</v>
      </c>
      <c r="D47" s="98">
        <v>47.167456999999999</v>
      </c>
      <c r="E47" s="98">
        <v>-120.43368700000001</v>
      </c>
      <c r="F47" s="97" t="s">
        <v>807</v>
      </c>
      <c r="G47" s="243" t="s">
        <v>776</v>
      </c>
      <c r="H47" s="319">
        <v>553.74171647338551</v>
      </c>
      <c r="I47" s="267">
        <v>45.462368153923073</v>
      </c>
      <c r="J47" s="313">
        <v>0.92634847043349378</v>
      </c>
      <c r="K47" s="267">
        <v>6.6005325947222602</v>
      </c>
      <c r="L47" s="267">
        <v>3.6351334696137787</v>
      </c>
      <c r="M47" s="267">
        <v>1.8953112449015745</v>
      </c>
      <c r="N47" s="267">
        <v>6.3839582563817006</v>
      </c>
      <c r="O47" s="267">
        <v>4.3696551431854438</v>
      </c>
      <c r="P47" s="267">
        <v>1.3477453803978985</v>
      </c>
      <c r="Q47" s="267">
        <v>21.636137249930862</v>
      </c>
      <c r="R47" s="267">
        <v>0.50999138439410341</v>
      </c>
      <c r="S47" s="267">
        <v>10.749780774492216</v>
      </c>
      <c r="T47" s="267">
        <v>25.412440717870492</v>
      </c>
      <c r="U47" s="267">
        <v>6.4694236720972311</v>
      </c>
      <c r="V47" s="267">
        <v>5.8866509453261324</v>
      </c>
      <c r="W47" s="268">
        <v>32.947455566621052</v>
      </c>
      <c r="X47" s="268">
        <v>35.740079455542741</v>
      </c>
      <c r="Y47" s="267">
        <v>6.0609293317375936</v>
      </c>
      <c r="Z47" s="269">
        <v>324.74345884252153</v>
      </c>
      <c r="AA47" s="267">
        <v>0.68047787703097984</v>
      </c>
      <c r="AB47" s="267">
        <v>1.0732855087828232</v>
      </c>
      <c r="AC47" s="267">
        <v>4.3066383885737807</v>
      </c>
      <c r="AD47" s="267">
        <v>0.52323982981434769</v>
      </c>
      <c r="AE47" s="267">
        <v>1.193338959970264</v>
      </c>
      <c r="AF47" s="267">
        <v>34.297095903531918</v>
      </c>
      <c r="AG47" s="267">
        <v>3.2127658512351811</v>
      </c>
      <c r="AH47" s="277">
        <v>166.05305726921299</v>
      </c>
    </row>
    <row r="48" spans="1:34" x14ac:dyDescent="0.25">
      <c r="A48" s="104" t="s">
        <v>869</v>
      </c>
      <c r="B48" s="95" t="s">
        <v>744</v>
      </c>
      <c r="C48" s="96" t="s">
        <v>786</v>
      </c>
      <c r="D48" s="98">
        <v>47.174557999999998</v>
      </c>
      <c r="E48" s="98">
        <v>-120.43084399999999</v>
      </c>
      <c r="F48" s="97" t="s">
        <v>795</v>
      </c>
      <c r="G48" s="243" t="s">
        <v>784</v>
      </c>
      <c r="H48" s="319">
        <v>436.63342284122206</v>
      </c>
      <c r="I48" s="267">
        <v>39.109411175204798</v>
      </c>
      <c r="J48" s="313">
        <v>0.59088652504825212</v>
      </c>
      <c r="K48" s="267">
        <v>6.2320401770997353</v>
      </c>
      <c r="L48" s="267">
        <v>3.3975941229863351</v>
      </c>
      <c r="M48" s="267">
        <v>1.8174037978400017</v>
      </c>
      <c r="N48" s="267">
        <v>5.9799608619704232</v>
      </c>
      <c r="O48" s="267">
        <v>4.0008701685451671</v>
      </c>
      <c r="P48" s="267">
        <v>1.2940442499823797</v>
      </c>
      <c r="Q48" s="267">
        <v>18.313561334909199</v>
      </c>
      <c r="R48" s="267">
        <v>0.47161306817528337</v>
      </c>
      <c r="S48" s="267">
        <v>9.9563917136392135</v>
      </c>
      <c r="T48" s="267">
        <v>22.253768958646805</v>
      </c>
      <c r="U48" s="267">
        <v>5.1278592286106557</v>
      </c>
      <c r="V48" s="267">
        <v>5.1755745613645141</v>
      </c>
      <c r="W48" s="268">
        <v>24.664765188143836</v>
      </c>
      <c r="X48" s="268">
        <v>38.421663026610759</v>
      </c>
      <c r="Y48" s="267">
        <v>5.5625253745888514</v>
      </c>
      <c r="Z48" s="269">
        <v>307.89165927686514</v>
      </c>
      <c r="AA48" s="267">
        <v>0.63861120832756413</v>
      </c>
      <c r="AB48" s="267">
        <v>1.028128683338378</v>
      </c>
      <c r="AC48" s="267">
        <v>3.373399879071755</v>
      </c>
      <c r="AD48" s="267">
        <v>0.50575571282970866</v>
      </c>
      <c r="AE48" s="267">
        <v>0.89217991865311252</v>
      </c>
      <c r="AF48" s="267">
        <v>32.363392021333262</v>
      </c>
      <c r="AG48" s="267">
        <v>3.0209111627747771</v>
      </c>
      <c r="AH48" s="277">
        <v>152.33338234856222</v>
      </c>
    </row>
    <row r="49" spans="1:34" x14ac:dyDescent="0.25">
      <c r="A49" s="104" t="s">
        <v>870</v>
      </c>
      <c r="B49" s="95" t="s">
        <v>745</v>
      </c>
      <c r="C49" s="96" t="s">
        <v>871</v>
      </c>
      <c r="D49" s="98">
        <v>47.191097999999997</v>
      </c>
      <c r="E49" s="98">
        <v>-120.404595</v>
      </c>
      <c r="F49" s="97" t="s">
        <v>807</v>
      </c>
      <c r="G49" s="243" t="s">
        <v>776</v>
      </c>
      <c r="H49" s="319">
        <v>567.0615848579788</v>
      </c>
      <c r="I49" s="267">
        <v>45.009282302434372</v>
      </c>
      <c r="J49" s="313">
        <v>0.92365955743445982</v>
      </c>
      <c r="K49" s="267">
        <v>6.6389721111484192</v>
      </c>
      <c r="L49" s="267">
        <v>3.6902143077934109</v>
      </c>
      <c r="M49" s="267">
        <v>1.8935555519269323</v>
      </c>
      <c r="N49" s="267">
        <v>6.3581782220064964</v>
      </c>
      <c r="O49" s="267">
        <v>4.3027314574346232</v>
      </c>
      <c r="P49" s="267">
        <v>1.3573544855651001</v>
      </c>
      <c r="Q49" s="267">
        <v>21.642948351857164</v>
      </c>
      <c r="R49" s="267">
        <v>0.50572574763896627</v>
      </c>
      <c r="S49" s="267">
        <v>10.694283123336549</v>
      </c>
      <c r="T49" s="267">
        <v>25.350495187483766</v>
      </c>
      <c r="U49" s="267">
        <v>6.3858504876584474</v>
      </c>
      <c r="V49" s="267">
        <v>5.952124859405366</v>
      </c>
      <c r="W49" s="268">
        <v>33.18698391537874</v>
      </c>
      <c r="X49" s="268">
        <v>35.779012227460008</v>
      </c>
      <c r="Y49" s="267">
        <v>5.9664364035632298</v>
      </c>
      <c r="Z49" s="269">
        <v>328.0389770992993</v>
      </c>
      <c r="AA49" s="267">
        <v>0.67761538274022115</v>
      </c>
      <c r="AB49" s="267">
        <v>1.0589193850134442</v>
      </c>
      <c r="AC49" s="267">
        <v>4.2260408418127646</v>
      </c>
      <c r="AD49" s="267">
        <v>0.52211320077243439</v>
      </c>
      <c r="AE49" s="267">
        <v>1.167021837736941</v>
      </c>
      <c r="AF49" s="267">
        <v>34.570436810425178</v>
      </c>
      <c r="AG49" s="267">
        <v>3.1434121422961687</v>
      </c>
      <c r="AH49" s="277">
        <v>165.98470565719609</v>
      </c>
    </row>
    <row r="50" spans="1:34" x14ac:dyDescent="0.25">
      <c r="A50" s="104" t="s">
        <v>874</v>
      </c>
      <c r="B50" s="95" t="s">
        <v>746</v>
      </c>
      <c r="C50" s="96" t="s">
        <v>872</v>
      </c>
      <c r="D50" s="98">
        <v>47.184780000000003</v>
      </c>
      <c r="E50" s="98">
        <v>-120.395011</v>
      </c>
      <c r="F50" s="97" t="s">
        <v>625</v>
      </c>
      <c r="G50" s="243" t="s">
        <v>776</v>
      </c>
      <c r="H50" s="319">
        <v>464.17278829432092</v>
      </c>
      <c r="I50" s="267">
        <v>41.487202349371984</v>
      </c>
      <c r="J50" s="313">
        <v>0.79090022618282063</v>
      </c>
      <c r="K50" s="267">
        <v>6.5810544748320101</v>
      </c>
      <c r="L50" s="267">
        <v>3.6160691410320536</v>
      </c>
      <c r="M50" s="267">
        <v>1.96201044675431</v>
      </c>
      <c r="N50" s="267">
        <v>6.2827130987374957</v>
      </c>
      <c r="O50" s="267">
        <v>4.2997938310942176</v>
      </c>
      <c r="P50" s="267">
        <v>1.3246867461950931</v>
      </c>
      <c r="Q50" s="267">
        <v>19.374164146047519</v>
      </c>
      <c r="R50" s="267">
        <v>0.49469457845157189</v>
      </c>
      <c r="S50" s="267">
        <v>10.823772617910878</v>
      </c>
      <c r="T50" s="267">
        <v>23.24568587409318</v>
      </c>
      <c r="U50" s="267">
        <v>5.5544838822664433</v>
      </c>
      <c r="V50" s="267">
        <v>5.3987970054972374</v>
      </c>
      <c r="W50" s="268">
        <v>28.392790707754589</v>
      </c>
      <c r="X50" s="268">
        <v>39.220335578605408</v>
      </c>
      <c r="Y50" s="267">
        <v>5.7611428857499565</v>
      </c>
      <c r="Z50" s="269">
        <v>325.96050914824542</v>
      </c>
      <c r="AA50" s="267">
        <v>0.69556579158783183</v>
      </c>
      <c r="AB50" s="267">
        <v>1.0719306595075282</v>
      </c>
      <c r="AC50" s="267">
        <v>3.7614836223817067</v>
      </c>
      <c r="AD50" s="267">
        <v>0.50102133239018909</v>
      </c>
      <c r="AE50" s="267">
        <v>1.0156061667769594</v>
      </c>
      <c r="AF50" s="267">
        <v>33.643358536220788</v>
      </c>
      <c r="AG50" s="267">
        <v>3.0948516777702522</v>
      </c>
      <c r="AH50" s="277">
        <v>161.58303964574981</v>
      </c>
    </row>
    <row r="51" spans="1:34" x14ac:dyDescent="0.25">
      <c r="A51" s="104" t="s">
        <v>875</v>
      </c>
      <c r="B51" s="95" t="s">
        <v>747</v>
      </c>
      <c r="C51" s="96" t="s">
        <v>865</v>
      </c>
      <c r="D51" s="98">
        <v>47.129404000000001</v>
      </c>
      <c r="E51" s="98">
        <v>-120.379947</v>
      </c>
      <c r="F51" s="97" t="s">
        <v>625</v>
      </c>
      <c r="G51" s="243" t="s">
        <v>776</v>
      </c>
      <c r="H51" s="319">
        <v>465.1563164341573</v>
      </c>
      <c r="I51" s="267">
        <v>40.696097700999182</v>
      </c>
      <c r="J51" s="313">
        <v>0.76349741739360333</v>
      </c>
      <c r="K51" s="267">
        <v>6.5664781096144464</v>
      </c>
      <c r="L51" s="267">
        <v>3.5232895158158604</v>
      </c>
      <c r="M51" s="267">
        <v>1.9022072467819333</v>
      </c>
      <c r="N51" s="267">
        <v>6.2274822882902567</v>
      </c>
      <c r="O51" s="267">
        <v>4.1398099973759006</v>
      </c>
      <c r="P51" s="267">
        <v>1.3410622232656524</v>
      </c>
      <c r="Q51" s="267">
        <v>19.129366359628587</v>
      </c>
      <c r="R51" s="267">
        <v>0.4917824181697078</v>
      </c>
      <c r="S51" s="267">
        <v>10.671145653777595</v>
      </c>
      <c r="T51" s="267">
        <v>23.191794550278473</v>
      </c>
      <c r="U51" s="267">
        <v>5.4722028956113107</v>
      </c>
      <c r="V51" s="267">
        <v>5.3738307299055466</v>
      </c>
      <c r="W51" s="268">
        <v>27.97725985930218</v>
      </c>
      <c r="X51" s="268">
        <v>39.223396316011872</v>
      </c>
      <c r="Y51" s="267">
        <v>5.665298324519096</v>
      </c>
      <c r="Z51" s="269">
        <v>334.70922077547351</v>
      </c>
      <c r="AA51" s="267">
        <v>0.68733884597504258</v>
      </c>
      <c r="AB51" s="267">
        <v>1.0603948810732069</v>
      </c>
      <c r="AC51" s="267">
        <v>3.6901414897928455</v>
      </c>
      <c r="AD51" s="267">
        <v>0.50773005519492742</v>
      </c>
      <c r="AE51" s="267">
        <v>0.97561542978370719</v>
      </c>
      <c r="AF51" s="267">
        <v>33.173326304480902</v>
      </c>
      <c r="AG51" s="267">
        <v>3.0384784112648795</v>
      </c>
      <c r="AH51" s="277">
        <v>157.7235263702737</v>
      </c>
    </row>
    <row r="52" spans="1:34" x14ac:dyDescent="0.25">
      <c r="A52" s="104" t="s">
        <v>879</v>
      </c>
      <c r="B52" s="95" t="s">
        <v>748</v>
      </c>
      <c r="C52" s="96" t="s">
        <v>878</v>
      </c>
      <c r="D52" s="98">
        <v>47.140884</v>
      </c>
      <c r="E52" s="98">
        <v>-120.385087</v>
      </c>
      <c r="F52" s="97" t="s">
        <v>801</v>
      </c>
      <c r="G52" s="243" t="s">
        <v>776</v>
      </c>
      <c r="H52" s="319">
        <v>485.75510298671583</v>
      </c>
      <c r="I52" s="267">
        <v>42.080607180192942</v>
      </c>
      <c r="J52" s="313">
        <v>0.70033249665568953</v>
      </c>
      <c r="K52" s="267">
        <v>6.5969185712530996</v>
      </c>
      <c r="L52" s="267">
        <v>3.5993100349770693</v>
      </c>
      <c r="M52" s="267">
        <v>1.9009943617069298</v>
      </c>
      <c r="N52" s="267">
        <v>6.2948609215478921</v>
      </c>
      <c r="O52" s="267">
        <v>4.1303403121988636</v>
      </c>
      <c r="P52" s="267">
        <v>1.355069481347597</v>
      </c>
      <c r="Q52" s="267">
        <v>20.032915254190456</v>
      </c>
      <c r="R52" s="267">
        <v>0.4924177093760061</v>
      </c>
      <c r="S52" s="267">
        <v>10.507306350502169</v>
      </c>
      <c r="T52" s="267">
        <v>23.792516987748225</v>
      </c>
      <c r="U52" s="267">
        <v>5.5511692326199311</v>
      </c>
      <c r="V52" s="267">
        <v>5.6003648579697556</v>
      </c>
      <c r="W52" s="268">
        <v>27.60816928099187</v>
      </c>
      <c r="X52" s="268">
        <v>37.875745956132782</v>
      </c>
      <c r="Y52" s="267">
        <v>5.9898874456677031</v>
      </c>
      <c r="Z52" s="269">
        <v>320.52962727567052</v>
      </c>
      <c r="AA52" s="267">
        <v>0.67865799536774807</v>
      </c>
      <c r="AB52" s="267">
        <v>1.0689254724262816</v>
      </c>
      <c r="AC52" s="267">
        <v>3.6315560823118367</v>
      </c>
      <c r="AD52" s="267">
        <v>0.50593369034391777</v>
      </c>
      <c r="AE52" s="267">
        <v>0.99154581030847277</v>
      </c>
      <c r="AF52" s="267">
        <v>34.168050252664735</v>
      </c>
      <c r="AG52" s="267">
        <v>3.1438384586107264</v>
      </c>
      <c r="AH52" s="277">
        <v>159.9111586595117</v>
      </c>
    </row>
    <row r="53" spans="1:34" x14ac:dyDescent="0.25">
      <c r="A53" s="104" t="s">
        <v>881</v>
      </c>
      <c r="B53" s="95" t="s">
        <v>749</v>
      </c>
      <c r="C53" s="96" t="s">
        <v>872</v>
      </c>
      <c r="D53" s="98">
        <v>47.184621999999997</v>
      </c>
      <c r="E53" s="98">
        <v>-120.391457</v>
      </c>
      <c r="F53" s="97" t="s">
        <v>795</v>
      </c>
      <c r="G53" s="243" t="s">
        <v>776</v>
      </c>
      <c r="H53" s="319">
        <v>448.76356584425611</v>
      </c>
      <c r="I53" s="267">
        <v>39.861370624204433</v>
      </c>
      <c r="J53" s="313">
        <v>0.68427441488523988</v>
      </c>
      <c r="K53" s="267">
        <v>6.3323216538721514</v>
      </c>
      <c r="L53" s="267">
        <v>3.5471821737146767</v>
      </c>
      <c r="M53" s="267">
        <v>1.860037541056399</v>
      </c>
      <c r="N53" s="267">
        <v>6.1221813871349688</v>
      </c>
      <c r="O53" s="267">
        <v>3.9988773225726653</v>
      </c>
      <c r="P53" s="267">
        <v>1.2957881082285965</v>
      </c>
      <c r="Q53" s="267">
        <v>19.056691055997025</v>
      </c>
      <c r="R53" s="267">
        <v>0.46395951817705594</v>
      </c>
      <c r="S53" s="267">
        <v>9.9749030502512728</v>
      </c>
      <c r="T53" s="267">
        <v>22.825890093957362</v>
      </c>
      <c r="U53" s="267">
        <v>5.1176004597185516</v>
      </c>
      <c r="V53" s="267">
        <v>5.2838940962368746</v>
      </c>
      <c r="W53" s="268">
        <v>25.38237914043162</v>
      </c>
      <c r="X53" s="268">
        <v>38.140053495385573</v>
      </c>
      <c r="Y53" s="267">
        <v>5.6982957552589744</v>
      </c>
      <c r="Z53" s="269">
        <v>313.2367683245476</v>
      </c>
      <c r="AA53" s="267">
        <v>0.66326241892690252</v>
      </c>
      <c r="AB53" s="267">
        <v>1.0476284913825518</v>
      </c>
      <c r="AC53" s="267">
        <v>3.3935568282542032</v>
      </c>
      <c r="AD53" s="267">
        <v>0.48963624272937817</v>
      </c>
      <c r="AE53" s="267">
        <v>0.91835421158848296</v>
      </c>
      <c r="AF53" s="267">
        <v>32.957693168239608</v>
      </c>
      <c r="AG53" s="267">
        <v>3.0926127745136469</v>
      </c>
      <c r="AH53" s="277">
        <v>152.86660445011032</v>
      </c>
    </row>
    <row r="54" spans="1:34" x14ac:dyDescent="0.25">
      <c r="A54" s="104" t="s">
        <v>883</v>
      </c>
      <c r="B54" s="95" t="s">
        <v>750</v>
      </c>
      <c r="C54" s="96" t="s">
        <v>882</v>
      </c>
      <c r="D54" s="98">
        <v>47.147407000000001</v>
      </c>
      <c r="E54" s="98">
        <v>-120.391993</v>
      </c>
      <c r="F54" s="97" t="s">
        <v>790</v>
      </c>
      <c r="G54" s="243" t="s">
        <v>778</v>
      </c>
      <c r="H54" s="320">
        <v>606.57543764196089</v>
      </c>
      <c r="I54" s="270">
        <v>46.826445879824604</v>
      </c>
      <c r="J54" s="314">
        <v>1.2910526598548484</v>
      </c>
      <c r="K54" s="270">
        <v>6.5770353509834667</v>
      </c>
      <c r="L54" s="270">
        <v>3.6335710631324503</v>
      </c>
      <c r="M54" s="270">
        <v>1.9284331361339606</v>
      </c>
      <c r="N54" s="270">
        <v>6.4593445397392371</v>
      </c>
      <c r="O54" s="270">
        <v>4.46435643408718</v>
      </c>
      <c r="P54" s="270">
        <v>1.3179655398715664</v>
      </c>
      <c r="Q54" s="270">
        <v>22.680616140323568</v>
      </c>
      <c r="R54" s="270">
        <v>0.47887768032033928</v>
      </c>
      <c r="S54" s="270">
        <v>10.641218308649385</v>
      </c>
      <c r="T54" s="270">
        <v>25.365649152052772</v>
      </c>
      <c r="U54" s="270">
        <v>8.1087368489524874</v>
      </c>
      <c r="V54" s="270">
        <v>6.0015135463180176</v>
      </c>
      <c r="W54" s="271">
        <v>44.097537783538094</v>
      </c>
      <c r="X54" s="271">
        <v>33.23182426236032</v>
      </c>
      <c r="Y54" s="270">
        <v>6.0996392910721573</v>
      </c>
      <c r="Z54" s="272">
        <v>327.57906292895188</v>
      </c>
      <c r="AA54" s="270">
        <v>0.73200823055760045</v>
      </c>
      <c r="AB54" s="270">
        <v>1.0809162823020928</v>
      </c>
      <c r="AC54" s="270">
        <v>5.2241175240566706</v>
      </c>
      <c r="AD54" s="270">
        <v>0.51029026685721857</v>
      </c>
      <c r="AE54" s="270">
        <v>1.6019646856937622</v>
      </c>
      <c r="AF54" s="270">
        <v>33.534464640022208</v>
      </c>
      <c r="AG54" s="270">
        <v>3.1271037550388789</v>
      </c>
      <c r="AH54" s="278">
        <v>168.12722807470456</v>
      </c>
    </row>
    <row r="55" spans="1:34" x14ac:dyDescent="0.25">
      <c r="A55" s="104" t="s">
        <v>884</v>
      </c>
      <c r="B55" s="95" t="s">
        <v>751</v>
      </c>
      <c r="C55" s="96" t="s">
        <v>845</v>
      </c>
      <c r="D55" s="98">
        <v>47.137129000000002</v>
      </c>
      <c r="E55" s="98">
        <v>-120.431466</v>
      </c>
      <c r="F55" s="97" t="s">
        <v>625</v>
      </c>
      <c r="G55" s="243" t="s">
        <v>776</v>
      </c>
      <c r="H55" s="319">
        <v>462.39372270831336</v>
      </c>
      <c r="I55" s="267">
        <v>41.639759785020402</v>
      </c>
      <c r="J55" s="313">
        <v>0.69855141757367367</v>
      </c>
      <c r="K55" s="267">
        <v>6.5986093332329343</v>
      </c>
      <c r="L55" s="267">
        <v>3.6768039995997235</v>
      </c>
      <c r="M55" s="267">
        <v>1.9532662759162585</v>
      </c>
      <c r="N55" s="267">
        <v>6.4358581619576407</v>
      </c>
      <c r="O55" s="267">
        <v>4.2448438313253414</v>
      </c>
      <c r="P55" s="267">
        <v>1.332647868401269</v>
      </c>
      <c r="Q55" s="267">
        <v>19.524704881039039</v>
      </c>
      <c r="R55" s="267">
        <v>0.47684265467008435</v>
      </c>
      <c r="S55" s="267">
        <v>10.869599289609051</v>
      </c>
      <c r="T55" s="267">
        <v>23.620168996570428</v>
      </c>
      <c r="U55" s="267">
        <v>5.5620446351383759</v>
      </c>
      <c r="V55" s="267">
        <v>5.4842518757715801</v>
      </c>
      <c r="W55" s="268">
        <v>28.321996423528688</v>
      </c>
      <c r="X55" s="268">
        <v>37.585509552020639</v>
      </c>
      <c r="Y55" s="267">
        <v>5.8717563753195066</v>
      </c>
      <c r="Z55" s="269">
        <v>329.12321012349173</v>
      </c>
      <c r="AA55" s="267">
        <v>0.71601305299072115</v>
      </c>
      <c r="AB55" s="267">
        <v>1.0675150388278407</v>
      </c>
      <c r="AC55" s="267">
        <v>3.7538850398342074</v>
      </c>
      <c r="AD55" s="267">
        <v>0.50526110932773971</v>
      </c>
      <c r="AE55" s="267">
        <v>1.0070452267674879</v>
      </c>
      <c r="AF55" s="267">
        <v>33.4608843600789</v>
      </c>
      <c r="AG55" s="267">
        <v>3.1191669753301108</v>
      </c>
      <c r="AH55" s="277">
        <v>160.4063182022191</v>
      </c>
    </row>
    <row r="56" spans="1:34" x14ac:dyDescent="0.25">
      <c r="A56" s="104" t="s">
        <v>885</v>
      </c>
      <c r="B56" s="95" t="s">
        <v>752</v>
      </c>
      <c r="C56" s="96" t="s">
        <v>845</v>
      </c>
      <c r="D56" s="98">
        <v>47.143312999999999</v>
      </c>
      <c r="E56" s="98">
        <v>-120.430531</v>
      </c>
      <c r="F56" s="97" t="s">
        <v>801</v>
      </c>
      <c r="G56" s="243" t="s">
        <v>776</v>
      </c>
      <c r="H56" s="319">
        <v>484.04758465362642</v>
      </c>
      <c r="I56" s="267">
        <v>42.311117415931157</v>
      </c>
      <c r="J56" s="313">
        <v>0.7062046251843207</v>
      </c>
      <c r="K56" s="267">
        <v>6.5481056254618286</v>
      </c>
      <c r="L56" s="267">
        <v>3.6378999938740768</v>
      </c>
      <c r="M56" s="267">
        <v>1.9432334576652368</v>
      </c>
      <c r="N56" s="267">
        <v>6.385822362333526</v>
      </c>
      <c r="O56" s="267">
        <v>4.2080432504218477</v>
      </c>
      <c r="P56" s="267">
        <v>1.3516443422480129</v>
      </c>
      <c r="Q56" s="267">
        <v>19.955293458737174</v>
      </c>
      <c r="R56" s="267">
        <v>0.50372238653290768</v>
      </c>
      <c r="S56" s="267">
        <v>10.600996685515621</v>
      </c>
      <c r="T56" s="267">
        <v>24.268801643663398</v>
      </c>
      <c r="U56" s="267">
        <v>5.4834349579264607</v>
      </c>
      <c r="V56" s="267">
        <v>5.6660408034960863</v>
      </c>
      <c r="W56" s="268">
        <v>27.390453147400912</v>
      </c>
      <c r="X56" s="268">
        <v>36.480882268991536</v>
      </c>
      <c r="Y56" s="267">
        <v>6.2150868695906398</v>
      </c>
      <c r="Z56" s="269">
        <v>314.68544331163883</v>
      </c>
      <c r="AA56" s="267">
        <v>0.73249892783014159</v>
      </c>
      <c r="AB56" s="267">
        <v>1.0894953771324991</v>
      </c>
      <c r="AC56" s="267">
        <v>3.691790498735239</v>
      </c>
      <c r="AD56" s="267">
        <v>0.52374003586949147</v>
      </c>
      <c r="AE56" s="267">
        <v>0.9919607300602461</v>
      </c>
      <c r="AF56" s="267">
        <v>34.003276231996516</v>
      </c>
      <c r="AG56" s="267">
        <v>3.1603280660481392</v>
      </c>
      <c r="AH56" s="277">
        <v>158.03339977838974</v>
      </c>
    </row>
    <row r="57" spans="1:34" x14ac:dyDescent="0.25">
      <c r="A57" s="104" t="s">
        <v>886</v>
      </c>
      <c r="B57" s="95" t="s">
        <v>753</v>
      </c>
      <c r="C57" s="96" t="s">
        <v>845</v>
      </c>
      <c r="D57" s="98">
        <v>47.140168000000003</v>
      </c>
      <c r="E57" s="98">
        <v>-120.426947</v>
      </c>
      <c r="F57" s="97" t="s">
        <v>625</v>
      </c>
      <c r="G57" s="243" t="s">
        <v>776</v>
      </c>
      <c r="H57" s="319">
        <v>454.21655827319807</v>
      </c>
      <c r="I57" s="267">
        <v>40.460479344660641</v>
      </c>
      <c r="J57" s="313">
        <v>0.72487153637255397</v>
      </c>
      <c r="K57" s="267">
        <v>6.4497684140851526</v>
      </c>
      <c r="L57" s="267">
        <v>3.5502794412676533</v>
      </c>
      <c r="M57" s="267">
        <v>1.8945722516360655</v>
      </c>
      <c r="N57" s="267">
        <v>6.1047823694669203</v>
      </c>
      <c r="O57" s="267">
        <v>4.0878560059244586</v>
      </c>
      <c r="P57" s="267">
        <v>1.28714873516245</v>
      </c>
      <c r="Q57" s="267">
        <v>19.022931950736922</v>
      </c>
      <c r="R57" s="267">
        <v>0.48126343968940632</v>
      </c>
      <c r="S57" s="267">
        <v>10.597181977180016</v>
      </c>
      <c r="T57" s="267">
        <v>23.054123282966387</v>
      </c>
      <c r="U57" s="267">
        <v>5.3700134429708211</v>
      </c>
      <c r="V57" s="267">
        <v>5.3365048542143203</v>
      </c>
      <c r="W57" s="268">
        <v>26.790002541274077</v>
      </c>
      <c r="X57" s="268">
        <v>36.667284295933413</v>
      </c>
      <c r="Y57" s="267">
        <v>5.8155298744551365</v>
      </c>
      <c r="Z57" s="269">
        <v>322.47511975955308</v>
      </c>
      <c r="AA57" s="267">
        <v>0.73423857627614642</v>
      </c>
      <c r="AB57" s="267">
        <v>1.0336247497414517</v>
      </c>
      <c r="AC57" s="267">
        <v>3.6333931119907517</v>
      </c>
      <c r="AD57" s="267">
        <v>0.50546761141989716</v>
      </c>
      <c r="AE57" s="267">
        <v>0.98395919333882198</v>
      </c>
      <c r="AF57" s="267">
        <v>32.794064092703664</v>
      </c>
      <c r="AG57" s="267">
        <v>3.0848614368534779</v>
      </c>
      <c r="AH57" s="277">
        <v>154.17047323181691</v>
      </c>
    </row>
    <row r="58" spans="1:34" x14ac:dyDescent="0.25">
      <c r="A58" s="104" t="s">
        <v>888</v>
      </c>
      <c r="B58" s="95" t="s">
        <v>754</v>
      </c>
      <c r="C58" s="96" t="s">
        <v>887</v>
      </c>
      <c r="D58" s="98">
        <v>47.158873</v>
      </c>
      <c r="E58" s="98">
        <v>-120.411542</v>
      </c>
      <c r="F58" s="97" t="s">
        <v>801</v>
      </c>
      <c r="G58" s="243" t="s">
        <v>776</v>
      </c>
      <c r="H58" s="319">
        <v>458.27456039258561</v>
      </c>
      <c r="I58" s="267">
        <v>40.886730788245551</v>
      </c>
      <c r="J58" s="313">
        <v>0.67113667248768005</v>
      </c>
      <c r="K58" s="267">
        <v>6.5933416722516514</v>
      </c>
      <c r="L58" s="267">
        <v>3.5463927366033268</v>
      </c>
      <c r="M58" s="267">
        <v>1.8739400793592933</v>
      </c>
      <c r="N58" s="267">
        <v>6.2027767016575019</v>
      </c>
      <c r="O58" s="267">
        <v>4.030006299562344</v>
      </c>
      <c r="P58" s="267">
        <v>1.2972591794508939</v>
      </c>
      <c r="Q58" s="267">
        <v>19.177030641149706</v>
      </c>
      <c r="R58" s="267">
        <v>0.48161022061616715</v>
      </c>
      <c r="S58" s="267">
        <v>10.277922950469174</v>
      </c>
      <c r="T58" s="267">
        <v>23.440075317921607</v>
      </c>
      <c r="U58" s="267">
        <v>5.1940861031197043</v>
      </c>
      <c r="V58" s="267">
        <v>5.3701731501510492</v>
      </c>
      <c r="W58" s="268">
        <v>25.965281898844367</v>
      </c>
      <c r="X58" s="268">
        <v>36.829683594435132</v>
      </c>
      <c r="Y58" s="267">
        <v>5.936587160108858</v>
      </c>
      <c r="Z58" s="269">
        <v>310.53974183948372</v>
      </c>
      <c r="AA58" s="267">
        <v>0.70774593144337206</v>
      </c>
      <c r="AB58" s="267">
        <v>1.0538980660598625</v>
      </c>
      <c r="AC58" s="267">
        <v>3.4660411880102631</v>
      </c>
      <c r="AD58" s="267">
        <v>0.50573760149094105</v>
      </c>
      <c r="AE58" s="267">
        <v>0.96717900008515023</v>
      </c>
      <c r="AF58" s="267">
        <v>32.876668268690459</v>
      </c>
      <c r="AG58" s="267">
        <v>3.0333943137471011</v>
      </c>
      <c r="AH58" s="277">
        <v>154.24415451869547</v>
      </c>
    </row>
    <row r="59" spans="1:34" x14ac:dyDescent="0.25">
      <c r="A59" s="104" t="s">
        <v>877</v>
      </c>
      <c r="B59" s="95" t="s">
        <v>755</v>
      </c>
      <c r="C59" s="96" t="s">
        <v>887</v>
      </c>
      <c r="D59" s="98">
        <v>47.161155000000001</v>
      </c>
      <c r="E59" s="98">
        <v>-120.409674</v>
      </c>
      <c r="F59" s="97" t="s">
        <v>807</v>
      </c>
      <c r="G59" s="243" t="s">
        <v>784</v>
      </c>
      <c r="H59" s="319">
        <v>584.040614166713</v>
      </c>
      <c r="I59" s="267">
        <v>45.195179217499764</v>
      </c>
      <c r="J59" s="313">
        <v>0.91783994288526372</v>
      </c>
      <c r="K59" s="267">
        <v>6.6019687972610877</v>
      </c>
      <c r="L59" s="267">
        <v>3.6555233556436102</v>
      </c>
      <c r="M59" s="267">
        <v>1.8790399573694383</v>
      </c>
      <c r="N59" s="267">
        <v>6.4238272546690052</v>
      </c>
      <c r="O59" s="267">
        <v>4.2615001376746866</v>
      </c>
      <c r="P59" s="267">
        <v>1.3442185840934067</v>
      </c>
      <c r="Q59" s="267">
        <v>21.922668201294201</v>
      </c>
      <c r="R59" s="267">
        <v>0.49879059700122524</v>
      </c>
      <c r="S59" s="267">
        <v>10.525851139967441</v>
      </c>
      <c r="T59" s="267">
        <v>24.953652812859378</v>
      </c>
      <c r="U59" s="267">
        <v>6.3652341415501468</v>
      </c>
      <c r="V59" s="267">
        <v>5.9168239270887018</v>
      </c>
      <c r="W59" s="268">
        <v>32.119624300956119</v>
      </c>
      <c r="X59" s="268">
        <v>34.688658137980099</v>
      </c>
      <c r="Y59" s="267">
        <v>6.1134996466013396</v>
      </c>
      <c r="Z59" s="269">
        <v>324.99288422713744</v>
      </c>
      <c r="AA59" s="267">
        <v>0.75644065267957306</v>
      </c>
      <c r="AB59" s="267">
        <v>1.0639886579271844</v>
      </c>
      <c r="AC59" s="267">
        <v>4.2738048896879111</v>
      </c>
      <c r="AD59" s="267">
        <v>0.5196488112628902</v>
      </c>
      <c r="AE59" s="267">
        <v>1.1952588777484203</v>
      </c>
      <c r="AF59" s="267">
        <v>34.26278030937803</v>
      </c>
      <c r="AG59" s="267">
        <v>3.1285927467476764</v>
      </c>
      <c r="AH59" s="277">
        <v>162.35352033083225</v>
      </c>
    </row>
    <row r="60" spans="1:34" x14ac:dyDescent="0.25">
      <c r="A60" s="104" t="s">
        <v>889</v>
      </c>
      <c r="B60" s="95" t="s">
        <v>756</v>
      </c>
      <c r="C60" s="96" t="s">
        <v>830</v>
      </c>
      <c r="D60" s="98">
        <v>47.130215</v>
      </c>
      <c r="E60" s="98">
        <v>-120.401473</v>
      </c>
      <c r="F60" s="97" t="s">
        <v>781</v>
      </c>
      <c r="G60" s="243" t="s">
        <v>778</v>
      </c>
      <c r="H60" s="319">
        <v>683.56798109128806</v>
      </c>
      <c r="I60" s="267">
        <v>51.941245013587043</v>
      </c>
      <c r="J60" s="313">
        <v>1.1858695650584128</v>
      </c>
      <c r="K60" s="267">
        <v>7.0614959646387527</v>
      </c>
      <c r="L60" s="267">
        <v>3.8442665356122694</v>
      </c>
      <c r="M60" s="267">
        <v>1.9472150268648387</v>
      </c>
      <c r="N60" s="267">
        <v>6.9127686495810865</v>
      </c>
      <c r="O60" s="267">
        <v>4.8225612050289497</v>
      </c>
      <c r="P60" s="267">
        <v>1.4313584651166265</v>
      </c>
      <c r="Q60" s="267">
        <v>25.271256444271028</v>
      </c>
      <c r="R60" s="267">
        <v>0.51874742142522101</v>
      </c>
      <c r="S60" s="267">
        <v>11.605849880107959</v>
      </c>
      <c r="T60" s="267">
        <v>27.337721840125752</v>
      </c>
      <c r="U60" s="267">
        <v>9.3719845372774131</v>
      </c>
      <c r="V60" s="267">
        <v>6.633199889970002</v>
      </c>
      <c r="W60" s="268">
        <v>40.255484953203002</v>
      </c>
      <c r="X60" s="268">
        <v>30.450386016529425</v>
      </c>
      <c r="Y60" s="267">
        <v>6.8328300593546292</v>
      </c>
      <c r="Z60" s="269">
        <v>320.5827767754127</v>
      </c>
      <c r="AA60" s="267">
        <v>0.83594724703043133</v>
      </c>
      <c r="AB60" s="267">
        <v>1.1403060902003235</v>
      </c>
      <c r="AC60" s="267">
        <v>6.2196321064226785</v>
      </c>
      <c r="AD60" s="267">
        <v>0.57649477530827298</v>
      </c>
      <c r="AE60" s="267">
        <v>1.9150509245039318</v>
      </c>
      <c r="AF60" s="267">
        <v>36.842991619215461</v>
      </c>
      <c r="AG60" s="267">
        <v>3.28005962428808</v>
      </c>
      <c r="AH60" s="277">
        <v>182.24340445525743</v>
      </c>
    </row>
    <row r="61" spans="1:34" x14ac:dyDescent="0.25">
      <c r="A61" s="104" t="s">
        <v>890</v>
      </c>
      <c r="B61" s="95" t="s">
        <v>757</v>
      </c>
      <c r="C61" s="96" t="s">
        <v>830</v>
      </c>
      <c r="D61" s="98">
        <v>47.118493000000001</v>
      </c>
      <c r="E61" s="98">
        <v>-120.396643</v>
      </c>
      <c r="F61" s="97" t="s">
        <v>781</v>
      </c>
      <c r="G61" s="243" t="s">
        <v>784</v>
      </c>
      <c r="H61" s="319">
        <v>703.92379174207269</v>
      </c>
      <c r="I61" s="267">
        <v>50.675704840829894</v>
      </c>
      <c r="J61" s="313">
        <v>1.3825067161900753</v>
      </c>
      <c r="K61" s="267">
        <v>6.7566226799774549</v>
      </c>
      <c r="L61" s="267">
        <v>3.6513455529052217</v>
      </c>
      <c r="M61" s="267">
        <v>1.951049639192566</v>
      </c>
      <c r="N61" s="267">
        <v>6.5798565141551162</v>
      </c>
      <c r="O61" s="267">
        <v>5.0377788798614409</v>
      </c>
      <c r="P61" s="267">
        <v>1.3584968214331103</v>
      </c>
      <c r="Q61" s="267">
        <v>25.402497331733642</v>
      </c>
      <c r="R61" s="267">
        <v>0.50281863060088883</v>
      </c>
      <c r="S61" s="267">
        <v>11.656332943713315</v>
      </c>
      <c r="T61" s="267">
        <v>27.371364380241857</v>
      </c>
      <c r="U61" s="267">
        <v>9.3316570386678919</v>
      </c>
      <c r="V61" s="267">
        <v>6.4481853852295012</v>
      </c>
      <c r="W61" s="268">
        <v>47.067083795352268</v>
      </c>
      <c r="X61" s="268">
        <v>30.509469423998077</v>
      </c>
      <c r="Y61" s="267">
        <v>6.5964505556404047</v>
      </c>
      <c r="Z61" s="269">
        <v>317.4227639860631</v>
      </c>
      <c r="AA61" s="267">
        <v>0.86666911144142489</v>
      </c>
      <c r="AB61" s="267">
        <v>1.122982680515729</v>
      </c>
      <c r="AC61" s="267">
        <v>6.2992808371534341</v>
      </c>
      <c r="AD61" s="267">
        <v>0.51611876687906899</v>
      </c>
      <c r="AE61" s="267">
        <v>1.8151283427540539</v>
      </c>
      <c r="AF61" s="267">
        <v>34.180909993747534</v>
      </c>
      <c r="AG61" s="267">
        <v>3.1810057862296346</v>
      </c>
      <c r="AH61" s="277">
        <v>185.80978109109947</v>
      </c>
    </row>
    <row r="62" spans="1:34" x14ac:dyDescent="0.25">
      <c r="A62" s="104" t="s">
        <v>891</v>
      </c>
      <c r="B62" s="95" t="s">
        <v>758</v>
      </c>
      <c r="C62" s="96" t="s">
        <v>829</v>
      </c>
      <c r="D62" s="98">
        <v>47.117221999999998</v>
      </c>
      <c r="E62" s="98">
        <v>-120.395492</v>
      </c>
      <c r="F62" s="97" t="s">
        <v>781</v>
      </c>
      <c r="G62" s="243" t="s">
        <v>784</v>
      </c>
      <c r="H62" s="319">
        <v>678.05175680501043</v>
      </c>
      <c r="I62" s="267">
        <v>51.560979721341333</v>
      </c>
      <c r="J62" s="313">
        <v>0.86228079130310387</v>
      </c>
      <c r="K62" s="267">
        <v>6.6731533140059556</v>
      </c>
      <c r="L62" s="267">
        <v>3.6339803415855414</v>
      </c>
      <c r="M62" s="267">
        <v>1.8992262631300301</v>
      </c>
      <c r="N62" s="267">
        <v>6.5020569855099231</v>
      </c>
      <c r="O62" s="267">
        <v>4.9335128149777985</v>
      </c>
      <c r="P62" s="267">
        <v>1.3517033684200959</v>
      </c>
      <c r="Q62" s="267">
        <v>25.010994245417848</v>
      </c>
      <c r="R62" s="267">
        <v>0.49025120428237373</v>
      </c>
      <c r="S62" s="267">
        <v>11.572101052696016</v>
      </c>
      <c r="T62" s="267">
        <v>27.22871931826667</v>
      </c>
      <c r="U62" s="267">
        <v>9.3246918390156619</v>
      </c>
      <c r="V62" s="267">
        <v>6.4915979094971084</v>
      </c>
      <c r="W62" s="268">
        <v>47.895256150273781</v>
      </c>
      <c r="X62" s="268">
        <v>30.350652903180404</v>
      </c>
      <c r="Y62" s="267">
        <v>6.4868265377400478</v>
      </c>
      <c r="Z62" s="269">
        <v>298.28521289707953</v>
      </c>
      <c r="AA62" s="267">
        <v>0.8470841322880408</v>
      </c>
      <c r="AB62" s="267">
        <v>1.1008038958728374</v>
      </c>
      <c r="AC62" s="267">
        <v>6.2570064274779664</v>
      </c>
      <c r="AD62" s="267">
        <v>0.50819363537852225</v>
      </c>
      <c r="AE62" s="267">
        <v>1.8654833860877642</v>
      </c>
      <c r="AF62" s="267">
        <v>33.388530947868851</v>
      </c>
      <c r="AG62" s="267">
        <v>3.1071211308211701</v>
      </c>
      <c r="AH62" s="277">
        <v>184.24164668867317</v>
      </c>
    </row>
    <row r="63" spans="1:34" x14ac:dyDescent="0.25">
      <c r="A63" s="104" t="s">
        <v>892</v>
      </c>
      <c r="B63" s="95" t="s">
        <v>759</v>
      </c>
      <c r="C63" s="96" t="s">
        <v>882</v>
      </c>
      <c r="D63" s="98">
        <v>47.137405999999999</v>
      </c>
      <c r="E63" s="98">
        <v>-120.392889</v>
      </c>
      <c r="F63" s="97" t="s">
        <v>790</v>
      </c>
      <c r="G63" s="243" t="s">
        <v>776</v>
      </c>
      <c r="H63" s="319">
        <v>577.67436609748427</v>
      </c>
      <c r="I63" s="267">
        <v>44.5237347954859</v>
      </c>
      <c r="J63" s="313">
        <v>1.1272096496364223</v>
      </c>
      <c r="K63" s="267">
        <v>6.2056083372197568</v>
      </c>
      <c r="L63" s="267">
        <v>3.4435582815232171</v>
      </c>
      <c r="M63" s="267">
        <v>1.7998965481584979</v>
      </c>
      <c r="N63" s="267">
        <v>6.1203678395548886</v>
      </c>
      <c r="O63" s="267">
        <v>4.2625994864000765</v>
      </c>
      <c r="P63" s="267">
        <v>1.269876561810199</v>
      </c>
      <c r="Q63" s="267">
        <v>21.499113890981427</v>
      </c>
      <c r="R63" s="267">
        <v>0.47192982584234527</v>
      </c>
      <c r="S63" s="267">
        <v>10.321486722889583</v>
      </c>
      <c r="T63" s="267">
        <v>24.030605363024069</v>
      </c>
      <c r="U63" s="267">
        <v>7.6977446011403501</v>
      </c>
      <c r="V63" s="267">
        <v>5.718544571979133</v>
      </c>
      <c r="W63" s="268">
        <v>39.760277064943942</v>
      </c>
      <c r="X63" s="268">
        <v>32.024278959163695</v>
      </c>
      <c r="Y63" s="267">
        <v>5.8598410127994196</v>
      </c>
      <c r="Z63" s="269">
        <v>319.46213187695264</v>
      </c>
      <c r="AA63" s="267">
        <v>0.73915540678122604</v>
      </c>
      <c r="AB63" s="267">
        <v>1.0221380920773699</v>
      </c>
      <c r="AC63" s="267">
        <v>4.965463339232711</v>
      </c>
      <c r="AD63" s="267">
        <v>0.49052223774387543</v>
      </c>
      <c r="AE63" s="267">
        <v>1.4737941678448612</v>
      </c>
      <c r="AF63" s="267">
        <v>31.677487381342807</v>
      </c>
      <c r="AG63" s="267">
        <v>2.9693513698288685</v>
      </c>
      <c r="AH63" s="277">
        <v>161.08650679482787</v>
      </c>
    </row>
    <row r="64" spans="1:34" x14ac:dyDescent="0.25">
      <c r="A64" s="104" t="s">
        <v>894</v>
      </c>
      <c r="B64" s="95" t="s">
        <v>760</v>
      </c>
      <c r="C64" s="96" t="s">
        <v>893</v>
      </c>
      <c r="D64" s="98">
        <v>47.183303000000002</v>
      </c>
      <c r="E64" s="98">
        <v>-120.44507299999999</v>
      </c>
      <c r="F64" s="97" t="s">
        <v>797</v>
      </c>
      <c r="G64" s="243" t="s">
        <v>784</v>
      </c>
      <c r="H64" s="319">
        <v>572.23786325045864</v>
      </c>
      <c r="I64" s="267">
        <v>46.229758705259606</v>
      </c>
      <c r="J64" s="313">
        <v>1.0853905679485552</v>
      </c>
      <c r="K64" s="267">
        <v>7.2741715260786615</v>
      </c>
      <c r="L64" s="267">
        <v>3.9997170933057342</v>
      </c>
      <c r="M64" s="267">
        <v>2.1151559684036698</v>
      </c>
      <c r="N64" s="267">
        <v>7.1616905222751024</v>
      </c>
      <c r="O64" s="267">
        <v>4.5540954089725352</v>
      </c>
      <c r="P64" s="267">
        <v>1.4732743722033745</v>
      </c>
      <c r="Q64" s="267">
        <v>21.364872727935218</v>
      </c>
      <c r="R64" s="267">
        <v>0.54792317128521173</v>
      </c>
      <c r="S64" s="267">
        <v>10.560808519739199</v>
      </c>
      <c r="T64" s="267">
        <v>26.777295530611358</v>
      </c>
      <c r="U64" s="267">
        <v>6.9666508249309134</v>
      </c>
      <c r="V64" s="267">
        <v>6.2069009268578235</v>
      </c>
      <c r="W64" s="268">
        <v>33.076609199502002</v>
      </c>
      <c r="X64" s="268">
        <v>35.632819623961559</v>
      </c>
      <c r="Y64" s="267">
        <v>6.7533574432762018</v>
      </c>
      <c r="Z64" s="269">
        <v>325.098393128532</v>
      </c>
      <c r="AA64" s="267">
        <v>0.74125184025654056</v>
      </c>
      <c r="AB64" s="267">
        <v>1.2006076806132973</v>
      </c>
      <c r="AC64" s="267">
        <v>4.1839152118614287</v>
      </c>
      <c r="AD64" s="267">
        <v>0.57712387679479171</v>
      </c>
      <c r="AE64" s="267">
        <v>1.2906397358747865</v>
      </c>
      <c r="AF64" s="267">
        <v>37.10688147666086</v>
      </c>
      <c r="AG64" s="267">
        <v>3.4707077198435803</v>
      </c>
      <c r="AH64" s="277">
        <v>165.55817060592304</v>
      </c>
    </row>
    <row r="65" spans="1:34" x14ac:dyDescent="0.25">
      <c r="A65" s="104" t="s">
        <v>895</v>
      </c>
      <c r="B65" s="95" t="s">
        <v>761</v>
      </c>
      <c r="C65" s="96" t="s">
        <v>882</v>
      </c>
      <c r="D65" s="98">
        <v>47.136848000000001</v>
      </c>
      <c r="E65" s="98">
        <v>-120.39525500000001</v>
      </c>
      <c r="F65" s="97" t="s">
        <v>781</v>
      </c>
      <c r="G65" s="243" t="s">
        <v>784</v>
      </c>
      <c r="H65" s="319">
        <v>709.38419279529182</v>
      </c>
      <c r="I65" s="267">
        <v>52.288653059547727</v>
      </c>
      <c r="J65" s="313">
        <v>1.0330863145339086</v>
      </c>
      <c r="K65" s="267">
        <v>7.0115639120484134</v>
      </c>
      <c r="L65" s="267">
        <v>3.750618274497771</v>
      </c>
      <c r="M65" s="267">
        <v>1.9679635717508974</v>
      </c>
      <c r="N65" s="267">
        <v>6.8083089940231725</v>
      </c>
      <c r="O65" s="267">
        <v>4.9678445661243913</v>
      </c>
      <c r="P65" s="267">
        <v>1.3983627651029087</v>
      </c>
      <c r="Q65" s="267">
        <v>25.644653858481064</v>
      </c>
      <c r="R65" s="267">
        <v>0.49484605255138203</v>
      </c>
      <c r="S65" s="267">
        <v>11.818237584586985</v>
      </c>
      <c r="T65" s="267">
        <v>27.944055186779497</v>
      </c>
      <c r="U65" s="267">
        <v>9.468809945301766</v>
      </c>
      <c r="V65" s="267">
        <v>6.643868301395929</v>
      </c>
      <c r="W65" s="268">
        <v>35.871568741176425</v>
      </c>
      <c r="X65" s="268">
        <v>31.254111089002965</v>
      </c>
      <c r="Y65" s="267">
        <v>6.6300384942132693</v>
      </c>
      <c r="Z65" s="269">
        <v>314.13326197516074</v>
      </c>
      <c r="AA65" s="267">
        <v>0.8670162270954922</v>
      </c>
      <c r="AB65" s="267">
        <v>1.1316550012779301</v>
      </c>
      <c r="AC65" s="267">
        <v>6.3524117779520015</v>
      </c>
      <c r="AD65" s="267">
        <v>0.53144245582077676</v>
      </c>
      <c r="AE65" s="267">
        <v>1.7770402000142862</v>
      </c>
      <c r="AF65" s="267">
        <v>35.303812250149257</v>
      </c>
      <c r="AG65" s="267">
        <v>3.2619122479539366</v>
      </c>
      <c r="AH65" s="277">
        <v>184.86618458020882</v>
      </c>
    </row>
    <row r="66" spans="1:34" x14ac:dyDescent="0.25">
      <c r="A66" s="104" t="s">
        <v>896</v>
      </c>
      <c r="B66" s="95" t="s">
        <v>762</v>
      </c>
      <c r="C66" s="96" t="s">
        <v>882</v>
      </c>
      <c r="D66" s="98">
        <v>47.136902999999997</v>
      </c>
      <c r="E66" s="98">
        <v>-120.394502</v>
      </c>
      <c r="F66" s="97" t="s">
        <v>781</v>
      </c>
      <c r="G66" s="243" t="s">
        <v>776</v>
      </c>
      <c r="H66" s="319">
        <v>855.76208830945507</v>
      </c>
      <c r="I66" s="267">
        <v>53.429777445356301</v>
      </c>
      <c r="J66" s="313">
        <v>1.4327265784351138</v>
      </c>
      <c r="K66" s="267">
        <v>6.9594551009908052</v>
      </c>
      <c r="L66" s="267">
        <v>3.7900533604253299</v>
      </c>
      <c r="M66" s="267">
        <v>2.0289845175374412</v>
      </c>
      <c r="N66" s="267">
        <v>6.8590768632287293</v>
      </c>
      <c r="O66" s="267">
        <v>5.0763168134610286</v>
      </c>
      <c r="P66" s="267">
        <v>1.397223520066732</v>
      </c>
      <c r="Q66" s="267">
        <v>26.069531221220839</v>
      </c>
      <c r="R66" s="267">
        <v>0.51007498978395227</v>
      </c>
      <c r="S66" s="267">
        <v>11.854457996575732</v>
      </c>
      <c r="T66" s="267">
        <v>28.374284619314686</v>
      </c>
      <c r="U66" s="267">
        <v>9.7164879442476337</v>
      </c>
      <c r="V66" s="267">
        <v>6.8261086970707181</v>
      </c>
      <c r="W66" s="268">
        <v>50.81732031969846</v>
      </c>
      <c r="X66" s="268">
        <v>31.328059320170524</v>
      </c>
      <c r="Y66" s="267">
        <v>6.8808720040903575</v>
      </c>
      <c r="Z66" s="269">
        <v>329.63081380581713</v>
      </c>
      <c r="AA66" s="267">
        <v>0.86535003483936601</v>
      </c>
      <c r="AB66" s="267">
        <v>1.1486207898281402</v>
      </c>
      <c r="AC66" s="267">
        <v>6.4126754122101506</v>
      </c>
      <c r="AD66" s="267">
        <v>0.53603501009603238</v>
      </c>
      <c r="AE66" s="267">
        <v>1.830825179161875</v>
      </c>
      <c r="AF66" s="267">
        <v>35.407248658662695</v>
      </c>
      <c r="AG66" s="267">
        <v>3.2139374220068322</v>
      </c>
      <c r="AH66" s="277">
        <v>188.30950073147264</v>
      </c>
    </row>
    <row r="67" spans="1:34" x14ac:dyDescent="0.25">
      <c r="A67" s="104" t="s">
        <v>897</v>
      </c>
      <c r="B67" s="95" t="s">
        <v>763</v>
      </c>
      <c r="C67" s="96" t="s">
        <v>830</v>
      </c>
      <c r="D67" s="98">
        <v>47.126266000000001</v>
      </c>
      <c r="E67" s="98">
        <v>-120.392503</v>
      </c>
      <c r="F67" s="97" t="s">
        <v>781</v>
      </c>
      <c r="G67" s="243" t="s">
        <v>778</v>
      </c>
      <c r="H67" s="319">
        <v>681.03761166041193</v>
      </c>
      <c r="I67" s="267">
        <v>52.413659354793026</v>
      </c>
      <c r="J67" s="313">
        <v>1.0310112177304152</v>
      </c>
      <c r="K67" s="267">
        <v>6.7257027898531438</v>
      </c>
      <c r="L67" s="267">
        <v>3.6795781605130622</v>
      </c>
      <c r="M67" s="267">
        <v>1.9033861771053768</v>
      </c>
      <c r="N67" s="267">
        <v>6.7569647029083262</v>
      </c>
      <c r="O67" s="267">
        <v>4.9841394094645102</v>
      </c>
      <c r="P67" s="267">
        <v>1.3770338904334609</v>
      </c>
      <c r="Q67" s="267">
        <v>25.444125632328191</v>
      </c>
      <c r="R67" s="267">
        <v>0.49670761238925176</v>
      </c>
      <c r="S67" s="267">
        <v>11.633555224257721</v>
      </c>
      <c r="T67" s="267">
        <v>27.665048812554364</v>
      </c>
      <c r="U67" s="267">
        <v>9.4196715050236524</v>
      </c>
      <c r="V67" s="267">
        <v>6.5651400670853794</v>
      </c>
      <c r="W67" s="268">
        <v>47.873261731730523</v>
      </c>
      <c r="X67" s="268">
        <v>30.337825354527343</v>
      </c>
      <c r="Y67" s="267">
        <v>6.5911291950934734</v>
      </c>
      <c r="Z67" s="269">
        <v>301.83731951630295</v>
      </c>
      <c r="AA67" s="267">
        <v>0.83920261328801393</v>
      </c>
      <c r="AB67" s="267">
        <v>1.1169608988813713</v>
      </c>
      <c r="AC67" s="267">
        <v>6.2952545808641966</v>
      </c>
      <c r="AD67" s="267">
        <v>0.52165378172756061</v>
      </c>
      <c r="AE67" s="267">
        <v>1.8439355094452854</v>
      </c>
      <c r="AF67" s="267">
        <v>34.449756351494415</v>
      </c>
      <c r="AG67" s="267">
        <v>3.1540779987870122</v>
      </c>
      <c r="AH67" s="277">
        <v>184.77295444743015</v>
      </c>
    </row>
    <row r="68" spans="1:34" x14ac:dyDescent="0.25">
      <c r="A68" s="104" t="s">
        <v>899</v>
      </c>
      <c r="B68" s="95" t="s">
        <v>764</v>
      </c>
      <c r="C68" s="96" t="s">
        <v>865</v>
      </c>
      <c r="D68" s="98">
        <v>47.128464000000001</v>
      </c>
      <c r="E68" s="98">
        <v>-120.38964</v>
      </c>
      <c r="F68" s="97" t="s">
        <v>625</v>
      </c>
      <c r="G68" s="243" t="s">
        <v>776</v>
      </c>
      <c r="H68" s="319">
        <v>470.54522895383258</v>
      </c>
      <c r="I68" s="267">
        <v>41.541835528124764</v>
      </c>
      <c r="J68" s="313">
        <v>0.73443491474014511</v>
      </c>
      <c r="K68" s="267">
        <v>6.4835162246940072</v>
      </c>
      <c r="L68" s="267">
        <v>3.5537444233463944</v>
      </c>
      <c r="M68" s="267">
        <v>1.9184905502738734</v>
      </c>
      <c r="N68" s="267">
        <v>6.2469608430530226</v>
      </c>
      <c r="O68" s="267">
        <v>4.1855977742246866</v>
      </c>
      <c r="P68" s="267">
        <v>1.3240747442101062</v>
      </c>
      <c r="Q68" s="267">
        <v>19.385165738858298</v>
      </c>
      <c r="R68" s="267">
        <v>0.47593231691232285</v>
      </c>
      <c r="S68" s="267">
        <v>10.714864253759355</v>
      </c>
      <c r="T68" s="267">
        <v>23.509667473206775</v>
      </c>
      <c r="U68" s="267">
        <v>5.6366595981119474</v>
      </c>
      <c r="V68" s="267">
        <v>5.4483013941119438</v>
      </c>
      <c r="W68" s="268">
        <v>26.907682886134829</v>
      </c>
      <c r="X68" s="268">
        <v>37.101515516728355</v>
      </c>
      <c r="Y68" s="267">
        <v>5.9313175613061437</v>
      </c>
      <c r="Z68" s="269">
        <v>312.0611041460084</v>
      </c>
      <c r="AA68" s="267">
        <v>0.74499987628270647</v>
      </c>
      <c r="AB68" s="267">
        <v>1.0573722388669025</v>
      </c>
      <c r="AC68" s="267">
        <v>3.7448657704579071</v>
      </c>
      <c r="AD68" s="267">
        <v>0.50941619936839244</v>
      </c>
      <c r="AE68" s="267">
        <v>0.99815989071274425</v>
      </c>
      <c r="AF68" s="267">
        <v>32.984964799579018</v>
      </c>
      <c r="AG68" s="267">
        <v>3.0501937416204337</v>
      </c>
      <c r="AH68" s="277">
        <v>158.06017885862636</v>
      </c>
    </row>
    <row r="69" spans="1:34" x14ac:dyDescent="0.25">
      <c r="A69" s="104" t="s">
        <v>828</v>
      </c>
      <c r="B69" s="95" t="s">
        <v>765</v>
      </c>
      <c r="C69" s="96" t="s">
        <v>878</v>
      </c>
      <c r="D69" s="98">
        <v>47.135461999999997</v>
      </c>
      <c r="E69" s="98">
        <v>-120.378677</v>
      </c>
      <c r="F69" s="97" t="s">
        <v>781</v>
      </c>
      <c r="G69" s="243" t="s">
        <v>782</v>
      </c>
      <c r="H69" s="319">
        <v>746.87333151437917</v>
      </c>
      <c r="I69" s="267">
        <v>52.645369247087928</v>
      </c>
      <c r="J69" s="313">
        <v>1.2629043926126926</v>
      </c>
      <c r="K69" s="267">
        <v>7.0104950064272442</v>
      </c>
      <c r="L69" s="267">
        <v>3.7878320421755851</v>
      </c>
      <c r="M69" s="267">
        <v>2.0455197195027277</v>
      </c>
      <c r="N69" s="267">
        <v>6.9837189649133178</v>
      </c>
      <c r="O69" s="267">
        <v>4.9868036722193825</v>
      </c>
      <c r="P69" s="267">
        <v>1.4263214566802207</v>
      </c>
      <c r="Q69" s="267">
        <v>26.26702967537458</v>
      </c>
      <c r="R69" s="267">
        <v>0.50159910896435878</v>
      </c>
      <c r="S69" s="267">
        <v>11.807601121080925</v>
      </c>
      <c r="T69" s="267">
        <v>28.39139117712028</v>
      </c>
      <c r="U69" s="267">
        <v>9.3261034437600276</v>
      </c>
      <c r="V69" s="267">
        <v>6.8163405636365733</v>
      </c>
      <c r="W69" s="268">
        <v>43.571105549310417</v>
      </c>
      <c r="X69" s="268">
        <v>30.231396831934816</v>
      </c>
      <c r="Y69" s="267">
        <v>6.7482692299625935</v>
      </c>
      <c r="Z69" s="269">
        <v>319.41131821358272</v>
      </c>
      <c r="AA69" s="267">
        <v>0.85716693033141189</v>
      </c>
      <c r="AB69" s="267">
        <v>1.1331155139343199</v>
      </c>
      <c r="AC69" s="267">
        <v>6.4079786590521861</v>
      </c>
      <c r="AD69" s="267">
        <v>0.54604608387177234</v>
      </c>
      <c r="AE69" s="267">
        <v>2.0155907490862779</v>
      </c>
      <c r="AF69" s="267">
        <v>35.917257084622364</v>
      </c>
      <c r="AG69" s="267">
        <v>3.2340301765368107</v>
      </c>
      <c r="AH69" s="277">
        <v>186.08235311043515</v>
      </c>
    </row>
    <row r="70" spans="1:34" x14ac:dyDescent="0.25">
      <c r="A70" s="104" t="s">
        <v>901</v>
      </c>
      <c r="B70" s="95" t="s">
        <v>766</v>
      </c>
      <c r="C70" s="96" t="s">
        <v>862</v>
      </c>
      <c r="D70" s="98">
        <v>47.007438</v>
      </c>
      <c r="E70" s="98">
        <v>-120.388092</v>
      </c>
      <c r="F70" s="97" t="s">
        <v>900</v>
      </c>
      <c r="G70" s="243" t="s">
        <v>778</v>
      </c>
      <c r="H70" s="319">
        <v>731.90423375151158</v>
      </c>
      <c r="I70" s="267">
        <v>68.018170822487605</v>
      </c>
      <c r="J70" s="313">
        <v>0.69310906684598639</v>
      </c>
      <c r="K70" s="267">
        <v>10.389704594055614</v>
      </c>
      <c r="L70" s="267">
        <v>5.6135561943641683</v>
      </c>
      <c r="M70" s="267">
        <v>3.0317047635752612</v>
      </c>
      <c r="N70" s="267">
        <v>10.595684477006049</v>
      </c>
      <c r="O70" s="267">
        <v>5.9564428657787554</v>
      </c>
      <c r="P70" s="267">
        <v>2.0921777195459721</v>
      </c>
      <c r="Q70" s="267">
        <v>31.184691481225421</v>
      </c>
      <c r="R70" s="267">
        <v>0.70789133624628053</v>
      </c>
      <c r="S70" s="267">
        <v>17.555268958111615</v>
      </c>
      <c r="T70" s="267">
        <v>39.975448838602915</v>
      </c>
      <c r="U70" s="267">
        <v>6.0595303507410527</v>
      </c>
      <c r="V70" s="267">
        <v>9.1081050195438458</v>
      </c>
      <c r="W70" s="268">
        <v>28.852340886521532</v>
      </c>
      <c r="X70" s="268">
        <v>38.647204898762133</v>
      </c>
      <c r="Y70" s="267">
        <v>10.102653361617573</v>
      </c>
      <c r="Z70" s="269">
        <v>301.56433752795584</v>
      </c>
      <c r="AA70" s="267">
        <v>1.1779456033644244</v>
      </c>
      <c r="AB70" s="267">
        <v>1.7074130308163589</v>
      </c>
      <c r="AC70" s="267">
        <v>4.2096444592871984</v>
      </c>
      <c r="AD70" s="267">
        <v>0.78565481784431968</v>
      </c>
      <c r="AE70" s="267">
        <v>1.1072503603009911</v>
      </c>
      <c r="AF70" s="267">
        <v>52.236709060048582</v>
      </c>
      <c r="AG70" s="267">
        <v>4.656303595352238</v>
      </c>
      <c r="AH70" s="277">
        <v>227.07251844417664</v>
      </c>
    </row>
    <row r="71" spans="1:34" x14ac:dyDescent="0.25">
      <c r="A71" s="104" t="s">
        <v>902</v>
      </c>
      <c r="B71" s="95" t="s">
        <v>767</v>
      </c>
      <c r="C71" s="96" t="s">
        <v>862</v>
      </c>
      <c r="D71" s="98">
        <v>47.013469999999998</v>
      </c>
      <c r="E71" s="98">
        <v>-120.382555</v>
      </c>
      <c r="F71" s="97" t="s">
        <v>900</v>
      </c>
      <c r="G71" s="243" t="s">
        <v>776</v>
      </c>
      <c r="H71" s="319">
        <v>684.2478601784419</v>
      </c>
      <c r="I71" s="267">
        <v>70.150070762039249</v>
      </c>
      <c r="J71" s="313">
        <v>0.67849523663313127</v>
      </c>
      <c r="K71" s="267">
        <v>10.893722791210692</v>
      </c>
      <c r="L71" s="267">
        <v>5.8301312688254452</v>
      </c>
      <c r="M71" s="267">
        <v>3.2452210350193211</v>
      </c>
      <c r="N71" s="267">
        <v>11.039320468003137</v>
      </c>
      <c r="O71" s="267">
        <v>6.0868095422775665</v>
      </c>
      <c r="P71" s="267">
        <v>2.1859525288077237</v>
      </c>
      <c r="Q71" s="267">
        <v>32.62576534011756</v>
      </c>
      <c r="R71" s="267">
        <v>0.7400508003286822</v>
      </c>
      <c r="S71" s="267">
        <v>18.046512266489216</v>
      </c>
      <c r="T71" s="267">
        <v>41.640501796154481</v>
      </c>
      <c r="U71" s="267">
        <v>6.1924697709225196</v>
      </c>
      <c r="V71" s="267">
        <v>9.4532690705737696</v>
      </c>
      <c r="W71" s="268">
        <v>28.418352377445032</v>
      </c>
      <c r="X71" s="268">
        <v>40.80490211804814</v>
      </c>
      <c r="Y71" s="267">
        <v>10.523123662473573</v>
      </c>
      <c r="Z71" s="269">
        <v>326.13694900084266</v>
      </c>
      <c r="AA71" s="267">
        <v>1.2366146391425588</v>
      </c>
      <c r="AB71" s="267">
        <v>1.8083652330019253</v>
      </c>
      <c r="AC71" s="267">
        <v>4.4063714704399182</v>
      </c>
      <c r="AD71" s="267">
        <v>0.8189831883117672</v>
      </c>
      <c r="AE71" s="267">
        <v>1.4596897262968405</v>
      </c>
      <c r="AF71" s="267">
        <v>54.660595229900409</v>
      </c>
      <c r="AG71" s="267">
        <v>4.8346272512842061</v>
      </c>
      <c r="AH71" s="277">
        <v>233.9139553066299</v>
      </c>
    </row>
    <row r="72" spans="1:34" x14ac:dyDescent="0.25">
      <c r="A72" s="180" t="s">
        <v>904</v>
      </c>
      <c r="B72" s="181" t="s">
        <v>903</v>
      </c>
      <c r="C72" s="80" t="s">
        <v>799</v>
      </c>
      <c r="D72" s="160">
        <v>47.154510999999999</v>
      </c>
      <c r="E72" s="160">
        <v>-120.46120000000001</v>
      </c>
      <c r="F72" s="162" t="s">
        <v>797</v>
      </c>
      <c r="G72" s="245" t="s">
        <v>784</v>
      </c>
      <c r="H72" s="319">
        <v>596.32300703516967</v>
      </c>
      <c r="I72" s="267">
        <v>47.342691474671454</v>
      </c>
      <c r="J72" s="313">
        <v>0.8454575083237309</v>
      </c>
      <c r="K72" s="267">
        <v>6.7783978769278894</v>
      </c>
      <c r="L72" s="267">
        <v>3.8354188005517127</v>
      </c>
      <c r="M72" s="267">
        <v>2.0699397590606226</v>
      </c>
      <c r="N72" s="267">
        <v>7.0810459679776496</v>
      </c>
      <c r="O72" s="267">
        <v>4.6899926891000971</v>
      </c>
      <c r="P72" s="267">
        <v>1.4075235286450529</v>
      </c>
      <c r="Q72" s="267">
        <v>21.878726179711517</v>
      </c>
      <c r="R72" s="267">
        <v>0.54194002585888845</v>
      </c>
      <c r="S72" s="267">
        <v>11.619307353466406</v>
      </c>
      <c r="T72" s="267">
        <v>27.707532880900658</v>
      </c>
      <c r="U72" s="267">
        <v>7.4859457810236201</v>
      </c>
      <c r="V72" s="267">
        <v>6.3471839112094379</v>
      </c>
      <c r="W72" s="268">
        <v>31.449668120066544</v>
      </c>
      <c r="X72" s="268">
        <v>35.799727940785793</v>
      </c>
      <c r="Y72" s="267">
        <v>6.5576013637814157</v>
      </c>
      <c r="Z72" s="269">
        <v>337.66549800030418</v>
      </c>
      <c r="AA72" s="267">
        <v>0.77314939580745767</v>
      </c>
      <c r="AB72" s="267">
        <v>1.1576970506406323</v>
      </c>
      <c r="AC72" s="267">
        <v>4.3435471687451077</v>
      </c>
      <c r="AD72" s="267">
        <v>0.58002807712352256</v>
      </c>
      <c r="AE72" s="267">
        <v>1.366423251239002</v>
      </c>
      <c r="AF72" s="267">
        <v>37.909387774140797</v>
      </c>
      <c r="AG72" s="267">
        <v>3.5125735820022062</v>
      </c>
      <c r="AH72" s="277">
        <v>172.58317685435108</v>
      </c>
    </row>
    <row r="73" spans="1:34" x14ac:dyDescent="0.25">
      <c r="A73" s="182" t="s">
        <v>906</v>
      </c>
      <c r="B73" s="183" t="s">
        <v>905</v>
      </c>
      <c r="C73" s="96" t="s">
        <v>799</v>
      </c>
      <c r="D73" s="111">
        <v>47.154119999999999</v>
      </c>
      <c r="E73" s="111">
        <v>-120.45990399999999</v>
      </c>
      <c r="F73" s="162" t="s">
        <v>797</v>
      </c>
      <c r="G73" s="243" t="s">
        <v>784</v>
      </c>
      <c r="H73" s="319">
        <v>570.06824458941105</v>
      </c>
      <c r="I73" s="267">
        <v>45.422240366988802</v>
      </c>
      <c r="J73" s="313">
        <v>1.2032401187287185</v>
      </c>
      <c r="K73" s="267">
        <v>6.5526708674102476</v>
      </c>
      <c r="L73" s="267">
        <v>3.7329729422235474</v>
      </c>
      <c r="M73" s="267">
        <v>1.9818931496872587</v>
      </c>
      <c r="N73" s="267">
        <v>6.7803011863437792</v>
      </c>
      <c r="O73" s="267">
        <v>4.581294728347153</v>
      </c>
      <c r="P73" s="267">
        <v>1.3571676333480238</v>
      </c>
      <c r="Q73" s="267">
        <v>20.975370227579742</v>
      </c>
      <c r="R73" s="267">
        <v>0.53453544629658234</v>
      </c>
      <c r="S73" s="267">
        <v>11.385960047419447</v>
      </c>
      <c r="T73" s="267">
        <v>26.609093002574802</v>
      </c>
      <c r="U73" s="267">
        <v>7.4004356138981304</v>
      </c>
      <c r="V73" s="267">
        <v>6.1345974671108552</v>
      </c>
      <c r="W73" s="268">
        <v>36.686512720926778</v>
      </c>
      <c r="X73" s="268">
        <v>34.751709123636637</v>
      </c>
      <c r="Y73" s="267">
        <v>6.4300229070981612</v>
      </c>
      <c r="Z73" s="269">
        <v>321.14892915096107</v>
      </c>
      <c r="AA73" s="267">
        <v>0.7345444296607927</v>
      </c>
      <c r="AB73" s="267">
        <v>1.1251492898789697</v>
      </c>
      <c r="AC73" s="267">
        <v>4.5273790089805255</v>
      </c>
      <c r="AD73" s="267">
        <v>0.54474669769329132</v>
      </c>
      <c r="AE73" s="267">
        <v>1.4152028963147973</v>
      </c>
      <c r="AF73" s="267">
        <v>36.615878044270929</v>
      </c>
      <c r="AG73" s="267">
        <v>3.420317761108036</v>
      </c>
      <c r="AH73" s="277">
        <v>173.90568750694572</v>
      </c>
    </row>
    <row r="74" spans="1:34" x14ac:dyDescent="0.25">
      <c r="A74" s="182" t="s">
        <v>824</v>
      </c>
      <c r="B74" s="183" t="s">
        <v>907</v>
      </c>
      <c r="C74" s="96" t="s">
        <v>810</v>
      </c>
      <c r="D74" s="111">
        <v>47.091551000000003</v>
      </c>
      <c r="E74" s="111">
        <v>-120.399537</v>
      </c>
      <c r="F74" s="161" t="s">
        <v>801</v>
      </c>
      <c r="G74" s="243" t="s">
        <v>782</v>
      </c>
      <c r="H74" s="319">
        <v>566.83113208459361</v>
      </c>
      <c r="I74" s="267">
        <v>42.392617797977579</v>
      </c>
      <c r="J74" s="313">
        <v>0.7197746846288352</v>
      </c>
      <c r="K74" s="267">
        <v>6.2525298112749903</v>
      </c>
      <c r="L74" s="267">
        <v>3.4953518221449857</v>
      </c>
      <c r="M74" s="267">
        <v>1.8323869124535404</v>
      </c>
      <c r="N74" s="267">
        <v>6.4370610910252788</v>
      </c>
      <c r="O74" s="267">
        <v>4.2868611382554098</v>
      </c>
      <c r="P74" s="267">
        <v>1.2812241270150309</v>
      </c>
      <c r="Q74" s="267">
        <v>20.190553410612683</v>
      </c>
      <c r="R74" s="267">
        <v>0.50566031028288272</v>
      </c>
      <c r="S74" s="267">
        <v>11.394721455416056</v>
      </c>
      <c r="T74" s="267">
        <v>24.511578179629154</v>
      </c>
      <c r="U74" s="267">
        <v>5.7047784375697503</v>
      </c>
      <c r="V74" s="267">
        <v>5.6753668798538977</v>
      </c>
      <c r="W74" s="268">
        <v>26.237779844565477</v>
      </c>
      <c r="X74" s="268">
        <v>38.484647674306849</v>
      </c>
      <c r="Y74" s="267">
        <v>5.7641181554905385</v>
      </c>
      <c r="Z74" s="269">
        <v>341.44488078017133</v>
      </c>
      <c r="AA74" s="267">
        <v>0.7268008542356611</v>
      </c>
      <c r="AB74" s="267">
        <v>1.0528514605613573</v>
      </c>
      <c r="AC74" s="267">
        <v>3.7251925305820768</v>
      </c>
      <c r="AD74" s="267">
        <v>0.52909223831313723</v>
      </c>
      <c r="AE74" s="267">
        <v>1.0967067904977852</v>
      </c>
      <c r="AF74" s="267">
        <v>35.457695597539676</v>
      </c>
      <c r="AG74" s="267">
        <v>3.2044692947732605</v>
      </c>
      <c r="AH74" s="277">
        <v>162.91612272129501</v>
      </c>
    </row>
    <row r="75" spans="1:34" x14ac:dyDescent="0.25">
      <c r="A75" s="182" t="s">
        <v>825</v>
      </c>
      <c r="B75" s="183" t="s">
        <v>908</v>
      </c>
      <c r="C75" s="96" t="s">
        <v>829</v>
      </c>
      <c r="D75" s="111">
        <v>47.109428999999999</v>
      </c>
      <c r="E75" s="111">
        <v>-120.39698</v>
      </c>
      <c r="F75" s="161" t="s">
        <v>625</v>
      </c>
      <c r="G75" s="243" t="s">
        <v>776</v>
      </c>
      <c r="H75" s="319">
        <v>450.44468243552103</v>
      </c>
      <c r="I75" s="267">
        <v>41.428361834478785</v>
      </c>
      <c r="J75" s="313">
        <v>0.75669255775503153</v>
      </c>
      <c r="K75" s="267">
        <v>5.8872863729269564</v>
      </c>
      <c r="L75" s="267">
        <v>3.3751773206715008</v>
      </c>
      <c r="M75" s="267">
        <v>1.7970779586815651</v>
      </c>
      <c r="N75" s="267">
        <v>6.0578455224060681</v>
      </c>
      <c r="O75" s="267">
        <v>4.1997264311438576</v>
      </c>
      <c r="P75" s="267">
        <v>1.2373567696797469</v>
      </c>
      <c r="Q75" s="267">
        <v>19.382003282490288</v>
      </c>
      <c r="R75" s="267">
        <v>0.47178927267717513</v>
      </c>
      <c r="S75" s="267">
        <v>11.571485007305006</v>
      </c>
      <c r="T75" s="267">
        <v>23.323712042448928</v>
      </c>
      <c r="U75" s="267">
        <v>5.6329848564243452</v>
      </c>
      <c r="V75" s="267">
        <v>5.4249089844195524</v>
      </c>
      <c r="W75" s="268">
        <v>28.576323265525307</v>
      </c>
      <c r="X75" s="268">
        <v>37.423330531107645</v>
      </c>
      <c r="Y75" s="267">
        <v>5.6117499179439418</v>
      </c>
      <c r="Z75" s="269">
        <v>318.51396246947576</v>
      </c>
      <c r="AA75" s="267">
        <v>0.7366360700782274</v>
      </c>
      <c r="AB75" s="267">
        <v>1.0276048679591325</v>
      </c>
      <c r="AC75" s="267">
        <v>3.7015961559920583</v>
      </c>
      <c r="AD75" s="267">
        <v>0.51067694990085299</v>
      </c>
      <c r="AE75" s="267">
        <v>1.0072494009608473</v>
      </c>
      <c r="AF75" s="267">
        <v>33.084264833238564</v>
      </c>
      <c r="AG75" s="267">
        <v>3.0738667950162646</v>
      </c>
      <c r="AH75" s="277">
        <v>159.60519415911793</v>
      </c>
    </row>
    <row r="76" spans="1:34" x14ac:dyDescent="0.25">
      <c r="A76" s="182" t="s">
        <v>827</v>
      </c>
      <c r="B76" s="183" t="s">
        <v>909</v>
      </c>
      <c r="C76" s="96" t="s">
        <v>830</v>
      </c>
      <c r="D76" s="111">
        <v>47.123449999999998</v>
      </c>
      <c r="E76" s="111">
        <v>-120.400896</v>
      </c>
      <c r="F76" s="162" t="s">
        <v>781</v>
      </c>
      <c r="G76" s="243" t="s">
        <v>784</v>
      </c>
      <c r="H76" s="319">
        <v>684.6136058825939</v>
      </c>
      <c r="I76" s="267">
        <v>52.001791364193096</v>
      </c>
      <c r="J76" s="313">
        <v>0.84456590261419018</v>
      </c>
      <c r="K76" s="267">
        <v>6.2775724885160544</v>
      </c>
      <c r="L76" s="267">
        <v>3.4772205143584114</v>
      </c>
      <c r="M76" s="267">
        <v>1.8137224193251853</v>
      </c>
      <c r="N76" s="267">
        <v>6.5503777670890946</v>
      </c>
      <c r="O76" s="267">
        <v>4.9919203032553785</v>
      </c>
      <c r="P76" s="267">
        <v>1.2922715093756745</v>
      </c>
      <c r="Q76" s="267">
        <v>25.312458421509859</v>
      </c>
      <c r="R76" s="267">
        <v>0.49911151863974101</v>
      </c>
      <c r="S76" s="267">
        <v>12.564268742486293</v>
      </c>
      <c r="T76" s="267">
        <v>27.534025670996854</v>
      </c>
      <c r="U76" s="267">
        <v>9.6689264051026136</v>
      </c>
      <c r="V76" s="267">
        <v>6.6412303879656793</v>
      </c>
      <c r="W76" s="268">
        <v>49.089013756092022</v>
      </c>
      <c r="X76" s="268">
        <v>31.546405749048532</v>
      </c>
      <c r="Y76" s="267">
        <v>6.4024349671284515</v>
      </c>
      <c r="Z76" s="269">
        <v>309.88898402855813</v>
      </c>
      <c r="AA76" s="267">
        <v>0.84075363931200497</v>
      </c>
      <c r="AB76" s="267">
        <v>1.0869677192868934</v>
      </c>
      <c r="AC76" s="267">
        <v>6.2609133186838317</v>
      </c>
      <c r="AD76" s="267">
        <v>0.51968960960864574</v>
      </c>
      <c r="AE76" s="267">
        <v>1.8609383190802486</v>
      </c>
      <c r="AF76" s="267">
        <v>34.884518158383997</v>
      </c>
      <c r="AG76" s="267">
        <v>3.2692086552406803</v>
      </c>
      <c r="AH76" s="277">
        <v>188.22515939803202</v>
      </c>
    </row>
    <row r="77" spans="1:34" x14ac:dyDescent="0.25">
      <c r="A77" s="182" t="s">
        <v>911</v>
      </c>
      <c r="B77" s="183" t="s">
        <v>910</v>
      </c>
      <c r="C77" s="96" t="s">
        <v>830</v>
      </c>
      <c r="D77" s="111">
        <v>47.121434999999998</v>
      </c>
      <c r="E77" s="111">
        <v>-120.397537</v>
      </c>
      <c r="F77" s="162" t="s">
        <v>781</v>
      </c>
      <c r="G77" s="243" t="s">
        <v>776</v>
      </c>
      <c r="H77" s="319">
        <v>669.33961756433189</v>
      </c>
      <c r="I77" s="267">
        <v>53.158805978515034</v>
      </c>
      <c r="J77" s="313">
        <v>1.4376254331175462</v>
      </c>
      <c r="K77" s="267">
        <v>6.2570428612789808</v>
      </c>
      <c r="L77" s="267">
        <v>3.465028120350655</v>
      </c>
      <c r="M77" s="267">
        <v>1.8574520175986959</v>
      </c>
      <c r="N77" s="267">
        <v>6.6726867163485712</v>
      </c>
      <c r="O77" s="267">
        <v>4.943019596321033</v>
      </c>
      <c r="P77" s="267">
        <v>1.280590352702615</v>
      </c>
      <c r="Q77" s="267">
        <v>25.974698704431542</v>
      </c>
      <c r="R77" s="267">
        <v>0.49409738348880461</v>
      </c>
      <c r="S77" s="267">
        <v>12.591722569465233</v>
      </c>
      <c r="T77" s="267">
        <v>27.833675374740743</v>
      </c>
      <c r="U77" s="267">
        <v>9.6483566579547624</v>
      </c>
      <c r="V77" s="267">
        <v>6.7660378425899452</v>
      </c>
      <c r="W77" s="268">
        <v>52.307169167866199</v>
      </c>
      <c r="X77" s="268">
        <v>30.936703909099332</v>
      </c>
      <c r="Y77" s="267">
        <v>6.2952064554919342</v>
      </c>
      <c r="Z77" s="269">
        <v>316.12944884326993</v>
      </c>
      <c r="AA77" s="267">
        <v>0.83020146634961034</v>
      </c>
      <c r="AB77" s="267">
        <v>1.0790961312698157</v>
      </c>
      <c r="AC77" s="267">
        <v>6.3521435086998181</v>
      </c>
      <c r="AD77" s="267">
        <v>0.52726333785623181</v>
      </c>
      <c r="AE77" s="267">
        <v>1.7562964952810352</v>
      </c>
      <c r="AF77" s="267">
        <v>34.730371802233641</v>
      </c>
      <c r="AG77" s="267">
        <v>3.1752462900929839</v>
      </c>
      <c r="AH77" s="277">
        <v>187.13353967393311</v>
      </c>
    </row>
    <row r="78" spans="1:34" x14ac:dyDescent="0.25">
      <c r="A78" s="182" t="s">
        <v>913</v>
      </c>
      <c r="B78" s="183" t="s">
        <v>912</v>
      </c>
      <c r="C78" s="96" t="s">
        <v>829</v>
      </c>
      <c r="D78" s="111">
        <v>47.106005000000003</v>
      </c>
      <c r="E78" s="111">
        <v>-120.400801</v>
      </c>
      <c r="F78" s="161" t="s">
        <v>625</v>
      </c>
      <c r="G78" s="243" t="s">
        <v>776</v>
      </c>
      <c r="H78" s="319">
        <v>511.81813414543461</v>
      </c>
      <c r="I78" s="267">
        <v>40.867581743383013</v>
      </c>
      <c r="J78" s="313">
        <v>0.78503241640877064</v>
      </c>
      <c r="K78" s="267">
        <v>6.0936372604932068</v>
      </c>
      <c r="L78" s="267">
        <v>3.3777667767158528</v>
      </c>
      <c r="M78" s="267">
        <v>1.8341873059931262</v>
      </c>
      <c r="N78" s="267">
        <v>6.2765190403071811</v>
      </c>
      <c r="O78" s="267">
        <v>4.2042101601627353</v>
      </c>
      <c r="P78" s="267">
        <v>1.2729195055861457</v>
      </c>
      <c r="Q78" s="267">
        <v>19.674754181322744</v>
      </c>
      <c r="R78" s="267">
        <v>0.48474375780499968</v>
      </c>
      <c r="S78" s="267">
        <v>11.562553863991612</v>
      </c>
      <c r="T78" s="267">
        <v>23.535584058654631</v>
      </c>
      <c r="U78" s="267">
        <v>5.8299868830303003</v>
      </c>
      <c r="V78" s="267">
        <v>5.4239977941302495</v>
      </c>
      <c r="W78" s="268">
        <v>27.457198850841756</v>
      </c>
      <c r="X78" s="268">
        <v>36.993759686865246</v>
      </c>
      <c r="Y78" s="267">
        <v>5.7209939311504057</v>
      </c>
      <c r="Z78" s="269">
        <v>329.76603774545748</v>
      </c>
      <c r="AA78" s="267">
        <v>0.74414839374074804</v>
      </c>
      <c r="AB78" s="267">
        <v>1.0238715208439741</v>
      </c>
      <c r="AC78" s="267">
        <v>3.7918794969650556</v>
      </c>
      <c r="AD78" s="267">
        <v>0.51054436986815144</v>
      </c>
      <c r="AE78" s="267">
        <v>1.089305232611407</v>
      </c>
      <c r="AF78" s="267">
        <v>34.086256118251562</v>
      </c>
      <c r="AG78" s="267">
        <v>3.0693888671083407</v>
      </c>
      <c r="AH78" s="277">
        <v>158.67778367540956</v>
      </c>
    </row>
    <row r="79" spans="1:34" x14ac:dyDescent="0.25">
      <c r="A79" s="184" t="s">
        <v>833</v>
      </c>
      <c r="B79" s="185" t="s">
        <v>834</v>
      </c>
      <c r="C79" s="107" t="s">
        <v>835</v>
      </c>
      <c r="D79" s="112">
        <v>47.1218</v>
      </c>
      <c r="E79" s="112">
        <v>-120.408661</v>
      </c>
      <c r="F79" s="163" t="s">
        <v>801</v>
      </c>
      <c r="G79" s="246" t="s">
        <v>776</v>
      </c>
      <c r="H79" s="319">
        <v>468.52727193371487</v>
      </c>
      <c r="I79" s="267">
        <v>42.044946784115211</v>
      </c>
      <c r="J79" s="313">
        <v>0.74400355146554265</v>
      </c>
      <c r="K79" s="267">
        <v>5.9620341257688008</v>
      </c>
      <c r="L79" s="267">
        <v>3.4386868006972424</v>
      </c>
      <c r="M79" s="267">
        <v>1.8086101060804316</v>
      </c>
      <c r="N79" s="267">
        <v>6.0881136326803773</v>
      </c>
      <c r="O79" s="267">
        <v>4.1813109601047165</v>
      </c>
      <c r="P79" s="267">
        <v>1.2480673583598205</v>
      </c>
      <c r="Q79" s="267">
        <v>19.691265454928569</v>
      </c>
      <c r="R79" s="267">
        <v>0.47669553465998477</v>
      </c>
      <c r="S79" s="267">
        <v>11.205531513236211</v>
      </c>
      <c r="T79" s="267">
        <v>24.123916206450325</v>
      </c>
      <c r="U79" s="267">
        <v>5.5949883238375131</v>
      </c>
      <c r="V79" s="267">
        <v>5.5601818462221546</v>
      </c>
      <c r="W79" s="268">
        <v>28.323187173419885</v>
      </c>
      <c r="X79" s="268">
        <v>36.3206999639511</v>
      </c>
      <c r="Y79" s="267">
        <v>5.6335732403116028</v>
      </c>
      <c r="Z79" s="269">
        <v>317.63109203715379</v>
      </c>
      <c r="AA79" s="267">
        <v>0.71878347248675412</v>
      </c>
      <c r="AB79" s="267">
        <v>1.0464400647227843</v>
      </c>
      <c r="AC79" s="267">
        <v>3.6172624081458515</v>
      </c>
      <c r="AD79" s="267">
        <v>0.51014488389329138</v>
      </c>
      <c r="AE79" s="267">
        <v>0.99463738970269289</v>
      </c>
      <c r="AF79" s="267">
        <v>33.850068611376969</v>
      </c>
      <c r="AG79" s="267">
        <v>3.1180290895753484</v>
      </c>
      <c r="AH79" s="277">
        <v>159.06827321339469</v>
      </c>
    </row>
    <row r="80" spans="1:34" x14ac:dyDescent="0.25">
      <c r="A80" s="184" t="s">
        <v>815</v>
      </c>
      <c r="B80" s="185" t="s">
        <v>914</v>
      </c>
      <c r="C80" s="107" t="s">
        <v>835</v>
      </c>
      <c r="D80" s="111">
        <v>47.115211000000002</v>
      </c>
      <c r="E80" s="111">
        <v>-120.41900800000001</v>
      </c>
      <c r="F80" s="163" t="s">
        <v>801</v>
      </c>
      <c r="G80" s="246" t="s">
        <v>776</v>
      </c>
      <c r="H80" s="319">
        <v>463.73794011732446</v>
      </c>
      <c r="I80" s="267">
        <v>41.167009468108624</v>
      </c>
      <c r="J80" s="313">
        <v>0.66792159400317475</v>
      </c>
      <c r="K80" s="267">
        <v>6.0211941522780918</v>
      </c>
      <c r="L80" s="267">
        <v>3.3586309453311709</v>
      </c>
      <c r="M80" s="267">
        <v>1.7777919590532429</v>
      </c>
      <c r="N80" s="267">
        <v>5.9711231809803902</v>
      </c>
      <c r="O80" s="267">
        <v>4.1935524992365663</v>
      </c>
      <c r="P80" s="267">
        <v>1.2437737041803134</v>
      </c>
      <c r="Q80" s="267">
        <v>19.349555511652152</v>
      </c>
      <c r="R80" s="267">
        <v>0.47728088793087053</v>
      </c>
      <c r="S80" s="267">
        <v>11.135964040327767</v>
      </c>
      <c r="T80" s="267">
        <v>23.390742356996316</v>
      </c>
      <c r="U80" s="267">
        <v>5.5732570698059858</v>
      </c>
      <c r="V80" s="267">
        <v>5.3988614086124089</v>
      </c>
      <c r="W80" s="268">
        <v>26.945634656141863</v>
      </c>
      <c r="X80" s="268">
        <v>37.027595382570496</v>
      </c>
      <c r="Y80" s="267">
        <v>5.5049651688364998</v>
      </c>
      <c r="Z80" s="269">
        <v>312.49691142859302</v>
      </c>
      <c r="AA80" s="267">
        <v>0.71083930151019115</v>
      </c>
      <c r="AB80" s="267">
        <v>1.0021590725408955</v>
      </c>
      <c r="AC80" s="267">
        <v>3.5502704776862264</v>
      </c>
      <c r="AD80" s="267">
        <v>0.50789859741919985</v>
      </c>
      <c r="AE80" s="267">
        <v>0.96429074919850988</v>
      </c>
      <c r="AF80" s="267">
        <v>33.196120304082115</v>
      </c>
      <c r="AG80" s="267">
        <v>3.1349383277183169</v>
      </c>
      <c r="AH80" s="277">
        <v>159.20422651016625</v>
      </c>
    </row>
    <row r="81" spans="1:34" x14ac:dyDescent="0.25">
      <c r="A81" s="184" t="s">
        <v>916</v>
      </c>
      <c r="B81" s="185" t="s">
        <v>915</v>
      </c>
      <c r="C81" s="107" t="s">
        <v>845</v>
      </c>
      <c r="D81" s="111">
        <v>47.138817000000003</v>
      </c>
      <c r="E81" s="111">
        <v>-120.424831</v>
      </c>
      <c r="F81" s="163" t="s">
        <v>801</v>
      </c>
      <c r="G81" s="243" t="s">
        <v>782</v>
      </c>
      <c r="H81" s="319">
        <v>463.47822059613833</v>
      </c>
      <c r="I81" s="267">
        <v>42.093390804290209</v>
      </c>
      <c r="J81" s="313">
        <v>0.67079226855638752</v>
      </c>
      <c r="K81" s="267">
        <v>5.9782407955359336</v>
      </c>
      <c r="L81" s="267">
        <v>3.4174221656801724</v>
      </c>
      <c r="M81" s="267">
        <v>1.7332789539748876</v>
      </c>
      <c r="N81" s="267">
        <v>6.2277227917552791</v>
      </c>
      <c r="O81" s="267">
        <v>4.1423667034705831</v>
      </c>
      <c r="P81" s="267">
        <v>1.2728760476456775</v>
      </c>
      <c r="Q81" s="267">
        <v>19.847505582633225</v>
      </c>
      <c r="R81" s="267">
        <v>0.48424422754111646</v>
      </c>
      <c r="S81" s="267">
        <v>11.25027474371432</v>
      </c>
      <c r="T81" s="267">
        <v>23.787867476942651</v>
      </c>
      <c r="U81" s="267">
        <v>5.6493987322584172</v>
      </c>
      <c r="V81" s="267">
        <v>5.5477126924587647</v>
      </c>
      <c r="W81" s="268">
        <v>26.918051266907451</v>
      </c>
      <c r="X81" s="268">
        <v>37.054451013348363</v>
      </c>
      <c r="Y81" s="267">
        <v>5.8391011514434314</v>
      </c>
      <c r="Z81" s="269">
        <v>318.52507217303281</v>
      </c>
      <c r="AA81" s="267">
        <v>0.70310576599087837</v>
      </c>
      <c r="AB81" s="267">
        <v>1.0048104708009076</v>
      </c>
      <c r="AC81" s="267">
        <v>3.6029126320977087</v>
      </c>
      <c r="AD81" s="267">
        <v>0.50900212859891314</v>
      </c>
      <c r="AE81" s="267">
        <v>0.98762283320882571</v>
      </c>
      <c r="AF81" s="267">
        <v>33.849458486434258</v>
      </c>
      <c r="AG81" s="267">
        <v>3.1375887143591812</v>
      </c>
      <c r="AH81" s="277">
        <v>158.97927110653112</v>
      </c>
    </row>
    <row r="82" spans="1:34" x14ac:dyDescent="0.25">
      <c r="A82" s="184" t="s">
        <v>918</v>
      </c>
      <c r="B82" s="185" t="s">
        <v>917</v>
      </c>
      <c r="C82" s="107" t="s">
        <v>835</v>
      </c>
      <c r="D82" s="111">
        <v>47.108167999999999</v>
      </c>
      <c r="E82" s="111">
        <v>-120.421339</v>
      </c>
      <c r="F82" s="163" t="s">
        <v>801</v>
      </c>
      <c r="G82" s="246" t="s">
        <v>776</v>
      </c>
      <c r="H82" s="319">
        <v>476.87442801217082</v>
      </c>
      <c r="I82" s="267">
        <v>41.974546285607993</v>
      </c>
      <c r="J82" s="313">
        <v>0.74651225981756208</v>
      </c>
      <c r="K82" s="267">
        <v>6.1054138381831082</v>
      </c>
      <c r="L82" s="267">
        <v>3.4317087553948857</v>
      </c>
      <c r="M82" s="267">
        <v>1.7921473561047612</v>
      </c>
      <c r="N82" s="267">
        <v>6.1030410850232775</v>
      </c>
      <c r="O82" s="267">
        <v>4.1326083123374007</v>
      </c>
      <c r="P82" s="267">
        <v>1.2487916329230691</v>
      </c>
      <c r="Q82" s="267">
        <v>19.723969998578298</v>
      </c>
      <c r="R82" s="267">
        <v>0.47390352060100494</v>
      </c>
      <c r="S82" s="267">
        <v>11.280243550042966</v>
      </c>
      <c r="T82" s="267">
        <v>23.893249905974368</v>
      </c>
      <c r="U82" s="267">
        <v>5.6663009492581091</v>
      </c>
      <c r="V82" s="267">
        <v>5.5157364459178995</v>
      </c>
      <c r="W82" s="268">
        <v>27.172365324601163</v>
      </c>
      <c r="X82" s="268">
        <v>36.380808126310157</v>
      </c>
      <c r="Y82" s="267">
        <v>5.6846513357971196</v>
      </c>
      <c r="Z82" s="269">
        <v>317.11063132207585</v>
      </c>
      <c r="AA82" s="267">
        <v>0.70975084832937796</v>
      </c>
      <c r="AB82" s="267">
        <v>1.0105599003748873</v>
      </c>
      <c r="AC82" s="267">
        <v>3.6419359230782207</v>
      </c>
      <c r="AD82" s="267">
        <v>0.5145804093279619</v>
      </c>
      <c r="AE82" s="267">
        <v>0.99353185334851513</v>
      </c>
      <c r="AF82" s="267">
        <v>33.548326221703093</v>
      </c>
      <c r="AG82" s="267">
        <v>3.1253969092832974</v>
      </c>
      <c r="AH82" s="277">
        <v>158.3292436892695</v>
      </c>
    </row>
    <row r="83" spans="1:34" x14ac:dyDescent="0.25">
      <c r="A83" s="184" t="s">
        <v>920</v>
      </c>
      <c r="B83" s="185" t="s">
        <v>919</v>
      </c>
      <c r="C83" s="107" t="s">
        <v>845</v>
      </c>
      <c r="D83" s="111">
        <v>47.138897999999998</v>
      </c>
      <c r="E83" s="111">
        <v>-120.422234</v>
      </c>
      <c r="F83" s="163" t="s">
        <v>801</v>
      </c>
      <c r="G83" s="246" t="s">
        <v>776</v>
      </c>
      <c r="H83" s="319">
        <v>474.17965614350442</v>
      </c>
      <c r="I83" s="267">
        <v>42.419915423585998</v>
      </c>
      <c r="J83" s="313">
        <v>0.76413830318912357</v>
      </c>
      <c r="K83" s="267">
        <v>6.0241927718244712</v>
      </c>
      <c r="L83" s="267">
        <v>3.494245007208435</v>
      </c>
      <c r="M83" s="267">
        <v>1.820217982216159</v>
      </c>
      <c r="N83" s="267">
        <v>6.1318511860741518</v>
      </c>
      <c r="O83" s="267">
        <v>4.1988705622582909</v>
      </c>
      <c r="P83" s="267">
        <v>1.2391668337221771</v>
      </c>
      <c r="Q83" s="267">
        <v>19.65462883368518</v>
      </c>
      <c r="R83" s="267">
        <v>0.48401668737770137</v>
      </c>
      <c r="S83" s="267">
        <v>11.202296443793143</v>
      </c>
      <c r="T83" s="267">
        <v>23.977196471731705</v>
      </c>
      <c r="U83" s="267">
        <v>5.853851544118073</v>
      </c>
      <c r="V83" s="267">
        <v>5.5842382618076805</v>
      </c>
      <c r="W83" s="268">
        <v>27.653695871962924</v>
      </c>
      <c r="X83" s="268">
        <v>36.293615625010297</v>
      </c>
      <c r="Y83" s="267">
        <v>5.7291815663970889</v>
      </c>
      <c r="Z83" s="269">
        <v>315.80494024370978</v>
      </c>
      <c r="AA83" s="267">
        <v>0.7032988039297895</v>
      </c>
      <c r="AB83" s="267">
        <v>1.0209761245541544</v>
      </c>
      <c r="AC83" s="267">
        <v>3.5842316540320986</v>
      </c>
      <c r="AD83" s="267">
        <v>0.51281350237603696</v>
      </c>
      <c r="AE83" s="267">
        <v>0.99433757575117376</v>
      </c>
      <c r="AF83" s="267">
        <v>33.706108754010913</v>
      </c>
      <c r="AG83" s="267">
        <v>3.1192741770690771</v>
      </c>
      <c r="AH83" s="277">
        <v>158.17943534139516</v>
      </c>
    </row>
    <row r="84" spans="1:34" x14ac:dyDescent="0.25">
      <c r="A84" s="184" t="s">
        <v>922</v>
      </c>
      <c r="B84" s="185" t="s">
        <v>921</v>
      </c>
      <c r="C84" s="107" t="s">
        <v>845</v>
      </c>
      <c r="D84" s="111">
        <v>47.139842000000002</v>
      </c>
      <c r="E84" s="111">
        <v>-120.421541</v>
      </c>
      <c r="F84" s="163" t="s">
        <v>801</v>
      </c>
      <c r="G84" s="246" t="s">
        <v>776</v>
      </c>
      <c r="H84" s="319">
        <v>478.24553943489121</v>
      </c>
      <c r="I84" s="267">
        <v>41.972658812116805</v>
      </c>
      <c r="J84" s="313">
        <v>0.7199053364461343</v>
      </c>
      <c r="K84" s="267">
        <v>6.1602167439784923</v>
      </c>
      <c r="L84" s="267">
        <v>3.4739819758417001</v>
      </c>
      <c r="M84" s="267">
        <v>1.8055323155037908</v>
      </c>
      <c r="N84" s="267">
        <v>6.2182713243903107</v>
      </c>
      <c r="O84" s="267">
        <v>4.1545875282170304</v>
      </c>
      <c r="P84" s="267">
        <v>1.2668401709801822</v>
      </c>
      <c r="Q84" s="267">
        <v>19.765277814092062</v>
      </c>
      <c r="R84" s="267">
        <v>0.4909668292156521</v>
      </c>
      <c r="S84" s="267">
        <v>11.073879242059787</v>
      </c>
      <c r="T84" s="267">
        <v>24.310139127227078</v>
      </c>
      <c r="U84" s="267">
        <v>5.6581857236794262</v>
      </c>
      <c r="V84" s="267">
        <v>5.6002350192522492</v>
      </c>
      <c r="W84" s="268">
        <v>26.559750529097148</v>
      </c>
      <c r="X84" s="268">
        <v>36.248251011945733</v>
      </c>
      <c r="Y84" s="267">
        <v>5.78132277191943</v>
      </c>
      <c r="Z84" s="269">
        <v>315.07991989796545</v>
      </c>
      <c r="AA84" s="267">
        <v>0.69429101105120983</v>
      </c>
      <c r="AB84" s="267">
        <v>1.0348437567415261</v>
      </c>
      <c r="AC84" s="267">
        <v>3.6147210642427123</v>
      </c>
      <c r="AD84" s="267">
        <v>0.52140096774649758</v>
      </c>
      <c r="AE84" s="267">
        <v>0.96379008182387826</v>
      </c>
      <c r="AF84" s="267">
        <v>34.324316574775608</v>
      </c>
      <c r="AG84" s="267">
        <v>3.1583570504865488</v>
      </c>
      <c r="AH84" s="277">
        <v>157.7315169523643</v>
      </c>
    </row>
    <row r="85" spans="1:34" x14ac:dyDescent="0.25">
      <c r="A85" s="184" t="s">
        <v>925</v>
      </c>
      <c r="B85" s="185" t="s">
        <v>924</v>
      </c>
      <c r="C85" s="107" t="s">
        <v>849</v>
      </c>
      <c r="D85" s="111">
        <v>47.182524000000001</v>
      </c>
      <c r="E85" s="111">
        <v>-120.451526</v>
      </c>
      <c r="F85" s="163" t="s">
        <v>798</v>
      </c>
      <c r="G85" s="246" t="s">
        <v>782</v>
      </c>
      <c r="H85" s="319">
        <v>843.04645300485811</v>
      </c>
      <c r="I85" s="267">
        <v>55.871284224526427</v>
      </c>
      <c r="J85" s="313">
        <v>1.4344569852368685</v>
      </c>
      <c r="K85" s="267">
        <v>7.7151484215890802</v>
      </c>
      <c r="L85" s="267">
        <v>4.3216122725452122</v>
      </c>
      <c r="M85" s="267">
        <v>2.1965754769700649</v>
      </c>
      <c r="N85" s="267">
        <v>7.8963432053971196</v>
      </c>
      <c r="O85" s="267">
        <v>5.3638856617356483</v>
      </c>
      <c r="P85" s="267">
        <v>1.5657176917797295</v>
      </c>
      <c r="Q85" s="267">
        <v>28.061862376554387</v>
      </c>
      <c r="R85" s="267">
        <v>0.60993374457991723</v>
      </c>
      <c r="S85" s="267">
        <v>13.091412640302378</v>
      </c>
      <c r="T85" s="267">
        <v>32.562347219190833</v>
      </c>
      <c r="U85" s="267">
        <v>8.5827894489564844</v>
      </c>
      <c r="V85" s="267">
        <v>7.6899326899520908</v>
      </c>
      <c r="W85" s="268">
        <v>45.16454361258949</v>
      </c>
      <c r="X85" s="268">
        <v>32.160097899172513</v>
      </c>
      <c r="Y85" s="267">
        <v>7.5098816773639605</v>
      </c>
      <c r="Z85" s="269">
        <v>349.70489918545519</v>
      </c>
      <c r="AA85" s="267">
        <v>0.84190103549298456</v>
      </c>
      <c r="AB85" s="267">
        <v>1.2899986117414635</v>
      </c>
      <c r="AC85" s="267">
        <v>5.760785854332596</v>
      </c>
      <c r="AD85" s="267">
        <v>0.6392009683805242</v>
      </c>
      <c r="AE85" s="267">
        <v>1.5511585582848386</v>
      </c>
      <c r="AF85" s="267">
        <v>45.134298120541871</v>
      </c>
      <c r="AG85" s="267">
        <v>3.884315345921515</v>
      </c>
      <c r="AH85" s="277">
        <v>198.55521858111177</v>
      </c>
    </row>
    <row r="86" spans="1:34" x14ac:dyDescent="0.25">
      <c r="A86" s="184" t="s">
        <v>927</v>
      </c>
      <c r="B86" s="185" t="s">
        <v>926</v>
      </c>
      <c r="C86" s="107" t="s">
        <v>893</v>
      </c>
      <c r="D86" s="111">
        <v>47.175655999999996</v>
      </c>
      <c r="E86" s="111">
        <v>-120.446302</v>
      </c>
      <c r="F86" s="162" t="s">
        <v>797</v>
      </c>
      <c r="G86" s="246" t="s">
        <v>776</v>
      </c>
      <c r="H86" s="319">
        <v>581.87447502220982</v>
      </c>
      <c r="I86" s="267">
        <v>46.465882967892959</v>
      </c>
      <c r="J86" s="313">
        <v>1.1007366537609897</v>
      </c>
      <c r="K86" s="267">
        <v>6.7783724995513071</v>
      </c>
      <c r="L86" s="267">
        <v>3.8114535948245969</v>
      </c>
      <c r="M86" s="267">
        <v>2.0446572419399378</v>
      </c>
      <c r="N86" s="267">
        <v>6.9356133495483503</v>
      </c>
      <c r="O86" s="267">
        <v>4.597995478759362</v>
      </c>
      <c r="P86" s="267">
        <v>1.4000889699752084</v>
      </c>
      <c r="Q86" s="267">
        <v>21.335977655871478</v>
      </c>
      <c r="R86" s="267">
        <v>0.55485613112633803</v>
      </c>
      <c r="S86" s="267">
        <v>11.3550723478784</v>
      </c>
      <c r="T86" s="267">
        <v>27.0570420001042</v>
      </c>
      <c r="U86" s="267">
        <v>7.0379656125070884</v>
      </c>
      <c r="V86" s="267">
        <v>6.2590843314848419</v>
      </c>
      <c r="W86" s="268">
        <v>36.25040827494341</v>
      </c>
      <c r="X86" s="268">
        <v>35.271236540276014</v>
      </c>
      <c r="Y86" s="267">
        <v>6.5128699432213093</v>
      </c>
      <c r="Z86" s="269">
        <v>334.59879954632152</v>
      </c>
      <c r="AA86" s="267">
        <v>0.73084046681719261</v>
      </c>
      <c r="AB86" s="267">
        <v>1.1401719333893472</v>
      </c>
      <c r="AC86" s="267">
        <v>4.2290036474909556</v>
      </c>
      <c r="AD86" s="267">
        <v>0.57596486488853904</v>
      </c>
      <c r="AE86" s="267">
        <v>1.3046039219999996</v>
      </c>
      <c r="AF86" s="267">
        <v>37.953780979477564</v>
      </c>
      <c r="AG86" s="267">
        <v>3.5027043637009996</v>
      </c>
      <c r="AH86" s="277">
        <v>170.67183614836446</v>
      </c>
    </row>
    <row r="87" spans="1:34" x14ac:dyDescent="0.25">
      <c r="A87" s="184" t="s">
        <v>823</v>
      </c>
      <c r="B87" s="185" t="s">
        <v>928</v>
      </c>
      <c r="C87" s="107" t="s">
        <v>858</v>
      </c>
      <c r="D87" s="111">
        <v>47.091895000000001</v>
      </c>
      <c r="E87" s="111">
        <v>-120.376988</v>
      </c>
      <c r="F87" s="163" t="s">
        <v>801</v>
      </c>
      <c r="G87" s="246" t="s">
        <v>776</v>
      </c>
      <c r="H87" s="319">
        <v>451.26795800562223</v>
      </c>
      <c r="I87" s="267">
        <v>39.612424265927558</v>
      </c>
      <c r="J87" s="313">
        <v>0.66360664949059378</v>
      </c>
      <c r="K87" s="267">
        <v>5.8127363884025547</v>
      </c>
      <c r="L87" s="267">
        <v>3.312146663835871</v>
      </c>
      <c r="M87" s="267">
        <v>1.7019503266469309</v>
      </c>
      <c r="N87" s="267">
        <v>5.8053662198990983</v>
      </c>
      <c r="O87" s="267">
        <v>4.0309930462592449</v>
      </c>
      <c r="P87" s="267">
        <v>1.1895772108505858</v>
      </c>
      <c r="Q87" s="267">
        <v>18.644085482391265</v>
      </c>
      <c r="R87" s="267">
        <v>0.47709383055143467</v>
      </c>
      <c r="S87" s="267">
        <v>10.783640231382639</v>
      </c>
      <c r="T87" s="267">
        <v>22.506938931524363</v>
      </c>
      <c r="U87" s="267">
        <v>5.3511414984315477</v>
      </c>
      <c r="V87" s="267">
        <v>5.3060637988463046</v>
      </c>
      <c r="W87" s="268">
        <v>24.610761979550436</v>
      </c>
      <c r="X87" s="268">
        <v>36.961333433738332</v>
      </c>
      <c r="Y87" s="267">
        <v>5.361672456799508</v>
      </c>
      <c r="Z87" s="269">
        <v>323.66172104897208</v>
      </c>
      <c r="AA87" s="267">
        <v>0.67873916953168567</v>
      </c>
      <c r="AB87" s="267">
        <v>0.97517933153710168</v>
      </c>
      <c r="AC87" s="267">
        <v>3.3745295328737099</v>
      </c>
      <c r="AD87" s="267">
        <v>0.4951286149580979</v>
      </c>
      <c r="AE87" s="267">
        <v>0.91892327702213272</v>
      </c>
      <c r="AF87" s="267">
        <v>32.598299494055944</v>
      </c>
      <c r="AG87" s="267">
        <v>3.0479641356285012</v>
      </c>
      <c r="AH87" s="277">
        <v>153.65140552722713</v>
      </c>
    </row>
    <row r="88" spans="1:34" x14ac:dyDescent="0.25">
      <c r="A88" s="184" t="s">
        <v>930</v>
      </c>
      <c r="B88" s="185" t="s">
        <v>929</v>
      </c>
      <c r="C88" s="107" t="s">
        <v>845</v>
      </c>
      <c r="D88" s="111">
        <v>47.143825999999997</v>
      </c>
      <c r="E88" s="111">
        <v>-120.415784</v>
      </c>
      <c r="F88" s="163" t="s">
        <v>807</v>
      </c>
      <c r="G88" s="246" t="s">
        <v>776</v>
      </c>
      <c r="H88" s="319">
        <v>562.44476421177694</v>
      </c>
      <c r="I88" s="267">
        <v>44.044152387187829</v>
      </c>
      <c r="J88" s="313">
        <v>0.88188153836063354</v>
      </c>
      <c r="K88" s="267">
        <v>5.9466415342775365</v>
      </c>
      <c r="L88" s="267">
        <v>3.3501564622627411</v>
      </c>
      <c r="M88" s="267">
        <v>1.7487659405071581</v>
      </c>
      <c r="N88" s="267">
        <v>6.0429949228585365</v>
      </c>
      <c r="O88" s="267">
        <v>4.2985622125885268</v>
      </c>
      <c r="P88" s="267">
        <v>1.2238519323978689</v>
      </c>
      <c r="Q88" s="267">
        <v>21.004958145918529</v>
      </c>
      <c r="R88" s="267">
        <v>0.4870314994362514</v>
      </c>
      <c r="S88" s="267">
        <v>11.2527432225446</v>
      </c>
      <c r="T88" s="267">
        <v>24.446138769307293</v>
      </c>
      <c r="U88" s="267">
        <v>6.4070050363893847</v>
      </c>
      <c r="V88" s="267">
        <v>5.7928678714509552</v>
      </c>
      <c r="W88" s="268">
        <v>30.86665349179151</v>
      </c>
      <c r="X88" s="268">
        <v>34.756842906000934</v>
      </c>
      <c r="Y88" s="267">
        <v>5.6965177886730851</v>
      </c>
      <c r="Z88" s="269">
        <v>316.98147174564502</v>
      </c>
      <c r="AA88" s="267">
        <v>0.70642885574980741</v>
      </c>
      <c r="AB88" s="267">
        <v>1.0140344317276537</v>
      </c>
      <c r="AC88" s="267">
        <v>4.1794354830731022</v>
      </c>
      <c r="AD88" s="267">
        <v>0.51931795865322716</v>
      </c>
      <c r="AE88" s="267">
        <v>1.1283427071803409</v>
      </c>
      <c r="AF88" s="267">
        <v>33.426809657528217</v>
      </c>
      <c r="AG88" s="267">
        <v>3.0994753200093172</v>
      </c>
      <c r="AH88" s="277">
        <v>161.51799879852089</v>
      </c>
    </row>
    <row r="89" spans="1:34" x14ac:dyDescent="0.25">
      <c r="A89" s="184" t="s">
        <v>932</v>
      </c>
      <c r="B89" s="185" t="s">
        <v>931</v>
      </c>
      <c r="C89" s="107" t="s">
        <v>887</v>
      </c>
      <c r="D89" s="111">
        <v>47.148318000000003</v>
      </c>
      <c r="E89" s="111">
        <v>-120.41227000000001</v>
      </c>
      <c r="F89" s="163" t="s">
        <v>807</v>
      </c>
      <c r="G89" s="246" t="s">
        <v>776</v>
      </c>
      <c r="H89" s="319">
        <v>560.09310036637214</v>
      </c>
      <c r="I89" s="267">
        <v>44.265330364819313</v>
      </c>
      <c r="J89" s="313">
        <v>0.84295171631005006</v>
      </c>
      <c r="K89" s="267">
        <v>5.992660901053342</v>
      </c>
      <c r="L89" s="267">
        <v>3.4526691394448714</v>
      </c>
      <c r="M89" s="267">
        <v>1.7346764478203174</v>
      </c>
      <c r="N89" s="267">
        <v>5.9736836162206242</v>
      </c>
      <c r="O89" s="267">
        <v>4.2857485307861625</v>
      </c>
      <c r="P89" s="267">
        <v>1.2556671366926659</v>
      </c>
      <c r="Q89" s="267">
        <v>20.963141004392131</v>
      </c>
      <c r="R89" s="267">
        <v>0.49702385657421227</v>
      </c>
      <c r="S89" s="267">
        <v>11.134568526142399</v>
      </c>
      <c r="T89" s="267">
        <v>24.377007248753479</v>
      </c>
      <c r="U89" s="267">
        <v>6.4065075412392511</v>
      </c>
      <c r="V89" s="267">
        <v>5.8150791034202891</v>
      </c>
      <c r="W89" s="268">
        <v>30.98543903689626</v>
      </c>
      <c r="X89" s="268">
        <v>34.680192214827876</v>
      </c>
      <c r="Y89" s="267">
        <v>5.7122986797547943</v>
      </c>
      <c r="Z89" s="269">
        <v>320.90455616404114</v>
      </c>
      <c r="AA89" s="267">
        <v>0.69904767549314772</v>
      </c>
      <c r="AB89" s="267">
        <v>1.0144321869573298</v>
      </c>
      <c r="AC89" s="267">
        <v>4.1508709821796641</v>
      </c>
      <c r="AD89" s="267">
        <v>0.51660384041069407</v>
      </c>
      <c r="AE89" s="267">
        <v>1.1580961842192581</v>
      </c>
      <c r="AF89" s="267">
        <v>33.389217175832655</v>
      </c>
      <c r="AG89" s="267">
        <v>3.0920167587847622</v>
      </c>
      <c r="AH89" s="277">
        <v>162.72986237674957</v>
      </c>
    </row>
    <row r="90" spans="1:34" x14ac:dyDescent="0.25">
      <c r="A90" s="184" t="s">
        <v>934</v>
      </c>
      <c r="B90" s="185" t="s">
        <v>933</v>
      </c>
      <c r="C90" s="107" t="s">
        <v>786</v>
      </c>
      <c r="D90" s="111">
        <v>47.165084999999998</v>
      </c>
      <c r="E90" s="111">
        <v>-120.43185800000001</v>
      </c>
      <c r="F90" s="163" t="s">
        <v>807</v>
      </c>
      <c r="G90" s="246" t="s">
        <v>776</v>
      </c>
      <c r="H90" s="319">
        <v>553.96505525485099</v>
      </c>
      <c r="I90" s="267">
        <v>43.940608621025575</v>
      </c>
      <c r="J90" s="313">
        <v>0.88396872032611129</v>
      </c>
      <c r="K90" s="267">
        <v>6.0372833221362567</v>
      </c>
      <c r="L90" s="267">
        <v>3.3808212036285425</v>
      </c>
      <c r="M90" s="267">
        <v>1.7294513008438246</v>
      </c>
      <c r="N90" s="267">
        <v>5.9233401752941104</v>
      </c>
      <c r="O90" s="267">
        <v>4.283532946107127</v>
      </c>
      <c r="P90" s="267">
        <v>1.2221418604050973</v>
      </c>
      <c r="Q90" s="267">
        <v>20.884528003334971</v>
      </c>
      <c r="R90" s="267">
        <v>0.48889093594291483</v>
      </c>
      <c r="S90" s="267">
        <v>11.141160392146931</v>
      </c>
      <c r="T90" s="267">
        <v>24.462208601419082</v>
      </c>
      <c r="U90" s="267">
        <v>6.4118433985238852</v>
      </c>
      <c r="V90" s="267">
        <v>5.759083407794356</v>
      </c>
      <c r="W90" s="268">
        <v>31.449509740039325</v>
      </c>
      <c r="X90" s="268">
        <v>35.31592249040434</v>
      </c>
      <c r="Y90" s="267">
        <v>5.6874422257237995</v>
      </c>
      <c r="Z90" s="269">
        <v>314.81040859263533</v>
      </c>
      <c r="AA90" s="267">
        <v>0.69991704342941019</v>
      </c>
      <c r="AB90" s="267">
        <v>0.98507911896209699</v>
      </c>
      <c r="AC90" s="267">
        <v>4.1030464080663318</v>
      </c>
      <c r="AD90" s="267">
        <v>0.49776732977478855</v>
      </c>
      <c r="AE90" s="267">
        <v>1.1085850106523125</v>
      </c>
      <c r="AF90" s="267">
        <v>33.343024404204073</v>
      </c>
      <c r="AG90" s="267">
        <v>3.1004064878412549</v>
      </c>
      <c r="AH90" s="277">
        <v>160.38867346358219</v>
      </c>
    </row>
    <row r="91" spans="1:34" x14ac:dyDescent="0.25">
      <c r="A91" s="184" t="s">
        <v>936</v>
      </c>
      <c r="B91" s="185" t="s">
        <v>935</v>
      </c>
      <c r="C91" s="107" t="s">
        <v>789</v>
      </c>
      <c r="D91" s="111">
        <v>47.164597000000001</v>
      </c>
      <c r="E91" s="111">
        <v>-120.434791</v>
      </c>
      <c r="F91" s="163" t="s">
        <v>801</v>
      </c>
      <c r="G91" s="243" t="s">
        <v>784</v>
      </c>
      <c r="H91" s="319">
        <v>480.69447000609034</v>
      </c>
      <c r="I91" s="267">
        <v>41.791012974053316</v>
      </c>
      <c r="J91" s="313">
        <v>0.71189138981845168</v>
      </c>
      <c r="K91" s="267">
        <v>6.0212831839491869</v>
      </c>
      <c r="L91" s="267">
        <v>3.4687320926301202</v>
      </c>
      <c r="M91" s="267">
        <v>1.8172216641650536</v>
      </c>
      <c r="N91" s="267">
        <v>6.0575575838020717</v>
      </c>
      <c r="O91" s="267">
        <v>4.1826210241744306</v>
      </c>
      <c r="P91" s="267">
        <v>1.233129156836541</v>
      </c>
      <c r="Q91" s="267">
        <v>19.568158133941576</v>
      </c>
      <c r="R91" s="267">
        <v>0.47659278552526158</v>
      </c>
      <c r="S91" s="267">
        <v>10.89754534267904</v>
      </c>
      <c r="T91" s="267">
        <v>23.856035620611465</v>
      </c>
      <c r="U91" s="267">
        <v>5.5645537328080117</v>
      </c>
      <c r="V91" s="267">
        <v>5.4807303861742387</v>
      </c>
      <c r="W91" s="268">
        <v>26.538250718868561</v>
      </c>
      <c r="X91" s="268">
        <v>36.628622246271853</v>
      </c>
      <c r="Y91" s="267">
        <v>5.6567940065988687</v>
      </c>
      <c r="Z91" s="269">
        <v>312.46849217148554</v>
      </c>
      <c r="AA91" s="267">
        <v>0.68692576710380748</v>
      </c>
      <c r="AB91" s="267">
        <v>1.0238795579510678</v>
      </c>
      <c r="AC91" s="267">
        <v>3.5797144310408653</v>
      </c>
      <c r="AD91" s="267">
        <v>0.50447236549172314</v>
      </c>
      <c r="AE91" s="267">
        <v>0.96047413546532834</v>
      </c>
      <c r="AF91" s="267">
        <v>33.403239189263168</v>
      </c>
      <c r="AG91" s="267">
        <v>3.1255993654720626</v>
      </c>
      <c r="AH91" s="277">
        <v>155.54354139406692</v>
      </c>
    </row>
    <row r="92" spans="1:34" x14ac:dyDescent="0.25">
      <c r="A92" s="184" t="s">
        <v>938</v>
      </c>
      <c r="B92" s="185" t="s">
        <v>937</v>
      </c>
      <c r="C92" s="107" t="s">
        <v>789</v>
      </c>
      <c r="D92" s="111">
        <v>47.165087999999997</v>
      </c>
      <c r="E92" s="111">
        <v>-120.43617500000001</v>
      </c>
      <c r="F92" s="163" t="s">
        <v>801</v>
      </c>
      <c r="G92" s="243" t="s">
        <v>776</v>
      </c>
      <c r="H92" s="319">
        <v>463.36919264301434</v>
      </c>
      <c r="I92" s="267">
        <v>40.193194943062828</v>
      </c>
      <c r="J92" s="313">
        <v>0.67976134285575107</v>
      </c>
      <c r="K92" s="267">
        <v>5.9428577743454589</v>
      </c>
      <c r="L92" s="267">
        <v>3.3821563048221575</v>
      </c>
      <c r="M92" s="267">
        <v>1.7701945393301552</v>
      </c>
      <c r="N92" s="267">
        <v>5.9442232116686213</v>
      </c>
      <c r="O92" s="267">
        <v>4.0488709602268109</v>
      </c>
      <c r="P92" s="267">
        <v>1.2286694716211379</v>
      </c>
      <c r="Q92" s="267">
        <v>19.158378933390683</v>
      </c>
      <c r="R92" s="267">
        <v>0.48659256049262373</v>
      </c>
      <c r="S92" s="267">
        <v>10.756013183142514</v>
      </c>
      <c r="T92" s="267">
        <v>23.092732268182779</v>
      </c>
      <c r="U92" s="267">
        <v>5.2651934183881606</v>
      </c>
      <c r="V92" s="267">
        <v>5.3030790291289005</v>
      </c>
      <c r="W92" s="268">
        <v>25.85860250243223</v>
      </c>
      <c r="X92" s="268">
        <v>36.682573551724083</v>
      </c>
      <c r="Y92" s="267">
        <v>5.5669207774517275</v>
      </c>
      <c r="Z92" s="269">
        <v>312.3127292296578</v>
      </c>
      <c r="AA92" s="267">
        <v>0.66514754944257803</v>
      </c>
      <c r="AB92" s="267">
        <v>0.9868800127874604</v>
      </c>
      <c r="AC92" s="267">
        <v>3.4297893855263126</v>
      </c>
      <c r="AD92" s="267">
        <v>0.51105710094559209</v>
      </c>
      <c r="AE92" s="267">
        <v>0.99415154947376572</v>
      </c>
      <c r="AF92" s="267">
        <v>33.136947172654232</v>
      </c>
      <c r="AG92" s="267">
        <v>3.027591001346674</v>
      </c>
      <c r="AH92" s="277">
        <v>151.37965579815247</v>
      </c>
    </row>
    <row r="93" spans="1:34" x14ac:dyDescent="0.25">
      <c r="A93" s="184" t="s">
        <v>940</v>
      </c>
      <c r="B93" s="185" t="s">
        <v>939</v>
      </c>
      <c r="C93" s="107" t="s">
        <v>789</v>
      </c>
      <c r="D93" s="111">
        <v>47.166255999999997</v>
      </c>
      <c r="E93" s="111">
        <v>-120.435131</v>
      </c>
      <c r="F93" s="163" t="s">
        <v>801</v>
      </c>
      <c r="G93" s="243" t="s">
        <v>784</v>
      </c>
      <c r="H93" s="319">
        <v>475.43810061653096</v>
      </c>
      <c r="I93" s="267">
        <v>41.886326251345771</v>
      </c>
      <c r="J93" s="313">
        <v>0.70752293516244213</v>
      </c>
      <c r="K93" s="267">
        <v>6.0894014216994172</v>
      </c>
      <c r="L93" s="267">
        <v>3.4365630499155824</v>
      </c>
      <c r="M93" s="267">
        <v>1.753787034520579</v>
      </c>
      <c r="N93" s="267">
        <v>6.1298856785318847</v>
      </c>
      <c r="O93" s="267">
        <v>4.2584822547502119</v>
      </c>
      <c r="P93" s="267">
        <v>1.2432042471148268</v>
      </c>
      <c r="Q93" s="267">
        <v>19.683362683540022</v>
      </c>
      <c r="R93" s="267">
        <v>0.48847933439059787</v>
      </c>
      <c r="S93" s="267">
        <v>11.230165027552994</v>
      </c>
      <c r="T93" s="267">
        <v>23.73066468248641</v>
      </c>
      <c r="U93" s="267">
        <v>5.5685755475199255</v>
      </c>
      <c r="V93" s="267">
        <v>5.6026976337365912</v>
      </c>
      <c r="W93" s="268">
        <v>27.422892700797103</v>
      </c>
      <c r="X93" s="268">
        <v>36.226097928016294</v>
      </c>
      <c r="Y93" s="267">
        <v>5.618914325442006</v>
      </c>
      <c r="Z93" s="269">
        <v>311.92448897998617</v>
      </c>
      <c r="AA93" s="267">
        <v>0.68866479657926405</v>
      </c>
      <c r="AB93" s="267">
        <v>1.0092191316596324</v>
      </c>
      <c r="AC93" s="267">
        <v>3.6016129308158717</v>
      </c>
      <c r="AD93" s="267">
        <v>0.50348597650691196</v>
      </c>
      <c r="AE93" s="267">
        <v>0.98131513510086377</v>
      </c>
      <c r="AF93" s="267">
        <v>33.90832927202419</v>
      </c>
      <c r="AG93" s="267">
        <v>3.0925504115411848</v>
      </c>
      <c r="AH93" s="277">
        <v>158.98208690587956</v>
      </c>
    </row>
    <row r="94" spans="1:34" x14ac:dyDescent="0.25">
      <c r="A94" s="184" t="s">
        <v>942</v>
      </c>
      <c r="B94" s="185" t="s">
        <v>941</v>
      </c>
      <c r="C94" s="107" t="s">
        <v>845</v>
      </c>
      <c r="D94" s="111">
        <v>47.142245000000003</v>
      </c>
      <c r="E94" s="111">
        <v>-120.428849</v>
      </c>
      <c r="F94" s="163" t="s">
        <v>801</v>
      </c>
      <c r="G94" s="243" t="s">
        <v>776</v>
      </c>
      <c r="H94" s="319">
        <v>487.34029616765667</v>
      </c>
      <c r="I94" s="267">
        <v>41.885284478654469</v>
      </c>
      <c r="J94" s="313">
        <v>0.74153092128384535</v>
      </c>
      <c r="K94" s="267">
        <v>6.0977722715221629</v>
      </c>
      <c r="L94" s="267">
        <v>3.41077856580945</v>
      </c>
      <c r="M94" s="267">
        <v>1.7954961173237161</v>
      </c>
      <c r="N94" s="267">
        <v>6.2514559211436236</v>
      </c>
      <c r="O94" s="267">
        <v>4.2432237539554016</v>
      </c>
      <c r="P94" s="267">
        <v>1.2528937065096457</v>
      </c>
      <c r="Q94" s="267">
        <v>19.869542955466223</v>
      </c>
      <c r="R94" s="267">
        <v>0.50404030731953553</v>
      </c>
      <c r="S94" s="267">
        <v>11.150681483170748</v>
      </c>
      <c r="T94" s="267">
        <v>24.062775856322915</v>
      </c>
      <c r="U94" s="267">
        <v>5.652974271146868</v>
      </c>
      <c r="V94" s="267">
        <v>5.5530643020315669</v>
      </c>
      <c r="W94" s="268">
        <v>27.074873555178605</v>
      </c>
      <c r="X94" s="268">
        <v>36.657743864525493</v>
      </c>
      <c r="Y94" s="267">
        <v>5.8321906636384906</v>
      </c>
      <c r="Z94" s="269">
        <v>318.30148457187579</v>
      </c>
      <c r="AA94" s="267">
        <v>0.69855304898573845</v>
      </c>
      <c r="AB94" s="267">
        <v>1.0109862423756699</v>
      </c>
      <c r="AC94" s="267">
        <v>3.6451818233480915</v>
      </c>
      <c r="AD94" s="267">
        <v>0.50622146262703316</v>
      </c>
      <c r="AE94" s="267">
        <v>0.98544350610026621</v>
      </c>
      <c r="AF94" s="267">
        <v>34.413454798193705</v>
      </c>
      <c r="AG94" s="267">
        <v>3.1195050476914568</v>
      </c>
      <c r="AH94" s="277">
        <v>158.88638508521953</v>
      </c>
    </row>
    <row r="95" spans="1:34" x14ac:dyDescent="0.25">
      <c r="A95" s="184" t="s">
        <v>944</v>
      </c>
      <c r="B95" s="185" t="s">
        <v>943</v>
      </c>
      <c r="C95" s="107" t="s">
        <v>882</v>
      </c>
      <c r="D95" s="111">
        <v>47.146374999999999</v>
      </c>
      <c r="E95" s="111">
        <v>-120.395808</v>
      </c>
      <c r="F95" s="162" t="s">
        <v>781</v>
      </c>
      <c r="G95" s="243" t="s">
        <v>784</v>
      </c>
      <c r="H95" s="319">
        <v>679.41946754349999</v>
      </c>
      <c r="I95" s="267">
        <v>51.859007082380764</v>
      </c>
      <c r="J95" s="313">
        <v>1.4045854770732795</v>
      </c>
      <c r="K95" s="267">
        <v>6.2474611421010371</v>
      </c>
      <c r="L95" s="267">
        <v>3.5326417087841899</v>
      </c>
      <c r="M95" s="267">
        <v>1.8478517740030544</v>
      </c>
      <c r="N95" s="267">
        <v>6.5641377038551996</v>
      </c>
      <c r="O95" s="267">
        <v>4.9732787352980008</v>
      </c>
      <c r="P95" s="267">
        <v>1.2950354979671783</v>
      </c>
      <c r="Q95" s="267">
        <v>25.475960394787545</v>
      </c>
      <c r="R95" s="267">
        <v>0.49997723175537179</v>
      </c>
      <c r="S95" s="267">
        <v>12.403210441058787</v>
      </c>
      <c r="T95" s="267">
        <v>27.4328248721637</v>
      </c>
      <c r="U95" s="267">
        <v>9.5680921089602045</v>
      </c>
      <c r="V95" s="267">
        <v>6.6415775929889289</v>
      </c>
      <c r="W95" s="268">
        <v>49.215966751998465</v>
      </c>
      <c r="X95" s="268">
        <v>30.779600141818836</v>
      </c>
      <c r="Y95" s="267">
        <v>6.3482310936769535</v>
      </c>
      <c r="Z95" s="269">
        <v>311.57576126842946</v>
      </c>
      <c r="AA95" s="267">
        <v>0.81177418816289104</v>
      </c>
      <c r="AB95" s="267">
        <v>1.0686826232615361</v>
      </c>
      <c r="AC95" s="267">
        <v>6.2183339520157155</v>
      </c>
      <c r="AD95" s="267">
        <v>0.51456538979023947</v>
      </c>
      <c r="AE95" s="267">
        <v>1.7885977101738011</v>
      </c>
      <c r="AF95" s="267">
        <v>34.874342799313624</v>
      </c>
      <c r="AG95" s="267">
        <v>3.1581917400651052</v>
      </c>
      <c r="AH95" s="277">
        <v>185.83655862435501</v>
      </c>
    </row>
    <row r="96" spans="1:34" x14ac:dyDescent="0.25">
      <c r="A96" s="184" t="s">
        <v>947</v>
      </c>
      <c r="B96" s="185" t="s">
        <v>946</v>
      </c>
      <c r="C96" s="107" t="s">
        <v>945</v>
      </c>
      <c r="D96" s="111">
        <v>47.171494000000003</v>
      </c>
      <c r="E96" s="111">
        <v>-120.390428</v>
      </c>
      <c r="F96" s="163" t="s">
        <v>807</v>
      </c>
      <c r="G96" s="243" t="s">
        <v>776</v>
      </c>
      <c r="H96" s="319">
        <v>632.87260816957462</v>
      </c>
      <c r="I96" s="267">
        <v>44.40371236336329</v>
      </c>
      <c r="J96" s="313">
        <v>0.86626696388859603</v>
      </c>
      <c r="K96" s="267">
        <v>6.073481452320955</v>
      </c>
      <c r="L96" s="267">
        <v>3.3914041031216997</v>
      </c>
      <c r="M96" s="267">
        <v>1.7901747286543288</v>
      </c>
      <c r="N96" s="267">
        <v>6.0996377481065878</v>
      </c>
      <c r="O96" s="267">
        <v>4.3127064251608855</v>
      </c>
      <c r="P96" s="267">
        <v>1.2459146954414804</v>
      </c>
      <c r="Q96" s="267">
        <v>21.532702265403614</v>
      </c>
      <c r="R96" s="267">
        <v>0.49294395639437572</v>
      </c>
      <c r="S96" s="267">
        <v>11.149507796626779</v>
      </c>
      <c r="T96" s="267">
        <v>24.415422284613989</v>
      </c>
      <c r="U96" s="267">
        <v>6.2675324747698777</v>
      </c>
      <c r="V96" s="267">
        <v>5.7982494463211145</v>
      </c>
      <c r="W96" s="268">
        <v>31.327738722033239</v>
      </c>
      <c r="X96" s="268">
        <v>34.910823629781184</v>
      </c>
      <c r="Y96" s="267">
        <v>5.6398044379446999</v>
      </c>
      <c r="Z96" s="269">
        <v>318.0816734027448</v>
      </c>
      <c r="AA96" s="267">
        <v>0.70558964024637916</v>
      </c>
      <c r="AB96" s="267">
        <v>0.99875453763176525</v>
      </c>
      <c r="AC96" s="267">
        <v>4.1154217538906543</v>
      </c>
      <c r="AD96" s="267">
        <v>0.5089792746224957</v>
      </c>
      <c r="AE96" s="267">
        <v>1.1445539031099721</v>
      </c>
      <c r="AF96" s="267">
        <v>34.133313954154019</v>
      </c>
      <c r="AG96" s="267">
        <v>3.1085742617870573</v>
      </c>
      <c r="AH96" s="277">
        <v>161.52960934895893</v>
      </c>
    </row>
    <row r="97" spans="1:34" x14ac:dyDescent="0.25">
      <c r="A97" s="184" t="s">
        <v>949</v>
      </c>
      <c r="B97" s="185" t="s">
        <v>948</v>
      </c>
      <c r="C97" s="107" t="s">
        <v>830</v>
      </c>
      <c r="D97" s="111">
        <v>47.129295999999997</v>
      </c>
      <c r="E97" s="111">
        <v>-120.39304</v>
      </c>
      <c r="F97" s="162" t="s">
        <v>790</v>
      </c>
      <c r="G97" s="243" t="s">
        <v>776</v>
      </c>
      <c r="H97" s="319">
        <v>617.09026299161906</v>
      </c>
      <c r="I97" s="267">
        <v>45.107314530126615</v>
      </c>
      <c r="J97" s="313">
        <v>1.100069038479409</v>
      </c>
      <c r="K97" s="267">
        <v>5.9019324344414841</v>
      </c>
      <c r="L97" s="267">
        <v>3.3092319490920579</v>
      </c>
      <c r="M97" s="267">
        <v>1.770037433851626</v>
      </c>
      <c r="N97" s="267">
        <v>6.0631078076998248</v>
      </c>
      <c r="O97" s="267">
        <v>4.3689253900811407</v>
      </c>
      <c r="P97" s="267">
        <v>1.214239256292535</v>
      </c>
      <c r="Q97" s="267">
        <v>21.718380067653538</v>
      </c>
      <c r="R97" s="267">
        <v>0.45784545776566549</v>
      </c>
      <c r="S97" s="267">
        <v>11.187661397335747</v>
      </c>
      <c r="T97" s="267">
        <v>24.588782706264727</v>
      </c>
      <c r="U97" s="267">
        <v>7.8850617765723126</v>
      </c>
      <c r="V97" s="267">
        <v>5.8202347777897945</v>
      </c>
      <c r="W97" s="268">
        <v>40.235882220759606</v>
      </c>
      <c r="X97" s="268">
        <v>33.654039545061906</v>
      </c>
      <c r="Y97" s="267">
        <v>5.8688583005362087</v>
      </c>
      <c r="Z97" s="269">
        <v>332.25600837178365</v>
      </c>
      <c r="AA97" s="267">
        <v>0.72994000395753389</v>
      </c>
      <c r="AB97" s="267">
        <v>0.99224653191743439</v>
      </c>
      <c r="AC97" s="267">
        <v>4.9929082581254756</v>
      </c>
      <c r="AD97" s="267">
        <v>0.48233933740924578</v>
      </c>
      <c r="AE97" s="267">
        <v>1.430693565555081</v>
      </c>
      <c r="AF97" s="267">
        <v>32.725109731617358</v>
      </c>
      <c r="AG97" s="267">
        <v>3.0002961547814957</v>
      </c>
      <c r="AH97" s="277">
        <v>165.88429033888207</v>
      </c>
    </row>
    <row r="98" spans="1:34" x14ac:dyDescent="0.25">
      <c r="A98" s="184" t="s">
        <v>951</v>
      </c>
      <c r="B98" s="185" t="s">
        <v>950</v>
      </c>
      <c r="C98" s="107" t="s">
        <v>882</v>
      </c>
      <c r="D98" s="111">
        <v>47.137262</v>
      </c>
      <c r="E98" s="111">
        <v>-120.39465300000001</v>
      </c>
      <c r="F98" s="162" t="s">
        <v>781</v>
      </c>
      <c r="G98" s="243" t="s">
        <v>784</v>
      </c>
      <c r="H98" s="319">
        <v>692.37238619142204</v>
      </c>
      <c r="I98" s="267">
        <v>52.133586786860008</v>
      </c>
      <c r="J98" s="313">
        <v>1.410166259931561</v>
      </c>
      <c r="K98" s="267">
        <v>6.3049046258266346</v>
      </c>
      <c r="L98" s="267">
        <v>3.5859701245826008</v>
      </c>
      <c r="M98" s="267">
        <v>1.8549448736541685</v>
      </c>
      <c r="N98" s="267">
        <v>6.5676650820645763</v>
      </c>
      <c r="O98" s="267">
        <v>5.0325715102722421</v>
      </c>
      <c r="P98" s="267">
        <v>1.2849936655595262</v>
      </c>
      <c r="Q98" s="267">
        <v>25.369849127597067</v>
      </c>
      <c r="R98" s="267">
        <v>0.50955950349600709</v>
      </c>
      <c r="S98" s="267">
        <v>12.537755962577696</v>
      </c>
      <c r="T98" s="267">
        <v>27.399394738815566</v>
      </c>
      <c r="U98" s="267">
        <v>9.4803974784836402</v>
      </c>
      <c r="V98" s="267">
        <v>6.6896327885013838</v>
      </c>
      <c r="W98" s="268">
        <v>49.628037338906204</v>
      </c>
      <c r="X98" s="268">
        <v>31.658459178207568</v>
      </c>
      <c r="Y98" s="267">
        <v>6.3270059566650891</v>
      </c>
      <c r="Z98" s="269">
        <v>318.80738846775949</v>
      </c>
      <c r="AA98" s="267">
        <v>0.80759837871295648</v>
      </c>
      <c r="AB98" s="267">
        <v>1.080657677890422</v>
      </c>
      <c r="AC98" s="267">
        <v>6.3226757216874985</v>
      </c>
      <c r="AD98" s="267">
        <v>0.52596876510086255</v>
      </c>
      <c r="AE98" s="267">
        <v>1.8272126707811811</v>
      </c>
      <c r="AF98" s="267">
        <v>35.531520852614896</v>
      </c>
      <c r="AG98" s="267">
        <v>3.2014273396891575</v>
      </c>
      <c r="AH98" s="277">
        <v>187.40745217463939</v>
      </c>
    </row>
    <row r="99" spans="1:34" x14ac:dyDescent="0.25">
      <c r="A99" s="184" t="s">
        <v>953</v>
      </c>
      <c r="B99" s="185" t="s">
        <v>952</v>
      </c>
      <c r="C99" s="107" t="s">
        <v>887</v>
      </c>
      <c r="D99" s="111">
        <v>47.153402999999997</v>
      </c>
      <c r="E99" s="111">
        <v>-120.394499</v>
      </c>
      <c r="F99" s="162" t="s">
        <v>781</v>
      </c>
      <c r="G99" s="243" t="s">
        <v>784</v>
      </c>
      <c r="H99" s="319">
        <v>677.95774724204796</v>
      </c>
      <c r="I99" s="267">
        <v>51.599831577630511</v>
      </c>
      <c r="J99" s="313">
        <v>0.95253010512835445</v>
      </c>
      <c r="K99" s="267">
        <v>6.2508762487148388</v>
      </c>
      <c r="L99" s="267">
        <v>3.4333972581160892</v>
      </c>
      <c r="M99" s="267">
        <v>1.8512641154203295</v>
      </c>
      <c r="N99" s="267">
        <v>6.4931374956739694</v>
      </c>
      <c r="O99" s="267">
        <v>4.9145817587675911</v>
      </c>
      <c r="P99" s="267">
        <v>1.275965240187203</v>
      </c>
      <c r="Q99" s="267">
        <v>24.96579271265341</v>
      </c>
      <c r="R99" s="267">
        <v>0.49239694436546294</v>
      </c>
      <c r="S99" s="267">
        <v>12.429327670872029</v>
      </c>
      <c r="T99" s="267">
        <v>27.338292438235879</v>
      </c>
      <c r="U99" s="267">
        <v>9.4302913430850666</v>
      </c>
      <c r="V99" s="267">
        <v>6.5618015386669484</v>
      </c>
      <c r="W99" s="268">
        <v>45.664675045455553</v>
      </c>
      <c r="X99" s="268">
        <v>30.562467198281308</v>
      </c>
      <c r="Y99" s="267">
        <v>6.1277536554912926</v>
      </c>
      <c r="Z99" s="269">
        <v>307.54153206921535</v>
      </c>
      <c r="AA99" s="267">
        <v>0.80058675544628854</v>
      </c>
      <c r="AB99" s="267">
        <v>1.0705013863144004</v>
      </c>
      <c r="AC99" s="267">
        <v>6.2024031363018741</v>
      </c>
      <c r="AD99" s="267">
        <v>0.51662616885136603</v>
      </c>
      <c r="AE99" s="267">
        <v>1.7911492036232561</v>
      </c>
      <c r="AF99" s="267">
        <v>34.446136673688258</v>
      </c>
      <c r="AG99" s="267">
        <v>3.1605042944399906</v>
      </c>
      <c r="AH99" s="277">
        <v>184.56434219769534</v>
      </c>
    </row>
    <row r="100" spans="1:34" x14ac:dyDescent="0.25">
      <c r="A100" s="184" t="s">
        <v>955</v>
      </c>
      <c r="B100" s="185" t="s">
        <v>954</v>
      </c>
      <c r="C100" s="107" t="s">
        <v>887</v>
      </c>
      <c r="D100" s="111">
        <v>47.157941999999998</v>
      </c>
      <c r="E100" s="111">
        <v>-120.394051</v>
      </c>
      <c r="F100" s="163" t="s">
        <v>795</v>
      </c>
      <c r="G100" s="243" t="s">
        <v>784</v>
      </c>
      <c r="H100" s="319">
        <v>418.57762781562803</v>
      </c>
      <c r="I100" s="267">
        <v>36.965932113802396</v>
      </c>
      <c r="J100" s="313">
        <v>0.60520094495003884</v>
      </c>
      <c r="K100" s="267">
        <v>5.5512767760579456</v>
      </c>
      <c r="L100" s="267">
        <v>3.2081099797822228</v>
      </c>
      <c r="M100" s="267">
        <v>1.643376981158676</v>
      </c>
      <c r="N100" s="267">
        <v>5.5630648822023003</v>
      </c>
      <c r="O100" s="267">
        <v>3.8276323354049926</v>
      </c>
      <c r="P100" s="267">
        <v>1.1463689036030897</v>
      </c>
      <c r="Q100" s="267">
        <v>17.379090093134455</v>
      </c>
      <c r="R100" s="267">
        <v>0.44128536152223768</v>
      </c>
      <c r="S100" s="267">
        <v>10.085127294035688</v>
      </c>
      <c r="T100" s="267">
        <v>21.050138474703132</v>
      </c>
      <c r="U100" s="267">
        <v>5.3864946538474729</v>
      </c>
      <c r="V100" s="267">
        <v>4.8744979212821384</v>
      </c>
      <c r="W100" s="268">
        <v>23.685983637339529</v>
      </c>
      <c r="X100" s="268">
        <v>37.074219527103068</v>
      </c>
      <c r="Y100" s="267">
        <v>5.1824546053106877</v>
      </c>
      <c r="Z100" s="269">
        <v>311.41031098427732</v>
      </c>
      <c r="AA100" s="267">
        <v>0.63320105022567941</v>
      </c>
      <c r="AB100" s="267">
        <v>0.92972345667809664</v>
      </c>
      <c r="AC100" s="267">
        <v>3.1294601937621591</v>
      </c>
      <c r="AD100" s="267">
        <v>0.45993750516765136</v>
      </c>
      <c r="AE100" s="267">
        <v>0.8511582248348627</v>
      </c>
      <c r="AF100" s="267">
        <v>31.132104715716594</v>
      </c>
      <c r="AG100" s="267">
        <v>2.9174227023130364</v>
      </c>
      <c r="AH100" s="277">
        <v>143.54468538689031</v>
      </c>
    </row>
    <row r="101" spans="1:34" x14ac:dyDescent="0.25">
      <c r="A101" s="184" t="s">
        <v>957</v>
      </c>
      <c r="B101" s="185" t="s">
        <v>956</v>
      </c>
      <c r="C101" s="107" t="s">
        <v>887</v>
      </c>
      <c r="D101" s="111">
        <v>47.159241000000002</v>
      </c>
      <c r="E101" s="111">
        <v>-120.392882</v>
      </c>
      <c r="F101" s="163" t="s">
        <v>795</v>
      </c>
      <c r="G101" s="243" t="s">
        <v>776</v>
      </c>
      <c r="H101" s="319">
        <v>422.55135514229551</v>
      </c>
      <c r="I101" s="267">
        <v>38.760110866718243</v>
      </c>
      <c r="J101" s="313">
        <v>0.67740512364466499</v>
      </c>
      <c r="K101" s="267">
        <v>5.6398885873433455</v>
      </c>
      <c r="L101" s="267">
        <v>3.2002395546867244</v>
      </c>
      <c r="M101" s="267">
        <v>1.713998865290111</v>
      </c>
      <c r="N101" s="267">
        <v>5.7392746777640191</v>
      </c>
      <c r="O101" s="267">
        <v>4.0049263718016146</v>
      </c>
      <c r="P101" s="267">
        <v>1.1533575014682897</v>
      </c>
      <c r="Q101" s="267">
        <v>18.177067174958907</v>
      </c>
      <c r="R101" s="267">
        <v>0.45345576817706773</v>
      </c>
      <c r="S101" s="267">
        <v>10.565808875817821</v>
      </c>
      <c r="T101" s="267">
        <v>21.737189459058023</v>
      </c>
      <c r="U101" s="267">
        <v>5.1841185189403616</v>
      </c>
      <c r="V101" s="267">
        <v>5.129142806975052</v>
      </c>
      <c r="W101" s="268">
        <v>25.853242000107695</v>
      </c>
      <c r="X101" s="268">
        <v>36.973453161530273</v>
      </c>
      <c r="Y101" s="267">
        <v>5.3025525695848774</v>
      </c>
      <c r="Z101" s="269">
        <v>308.69896312581864</v>
      </c>
      <c r="AA101" s="267">
        <v>0.6669907679482745</v>
      </c>
      <c r="AB101" s="267">
        <v>0.9426873830553455</v>
      </c>
      <c r="AC101" s="267">
        <v>3.3896206652517282</v>
      </c>
      <c r="AD101" s="267">
        <v>0.48365440923482428</v>
      </c>
      <c r="AE101" s="267">
        <v>0.92133239066253314</v>
      </c>
      <c r="AF101" s="267">
        <v>31.8343837158884</v>
      </c>
      <c r="AG101" s="267">
        <v>2.9553520487129976</v>
      </c>
      <c r="AH101" s="277">
        <v>149.07427383988986</v>
      </c>
    </row>
    <row r="102" spans="1:34" x14ac:dyDescent="0.25">
      <c r="A102" s="184" t="s">
        <v>960</v>
      </c>
      <c r="B102" s="185" t="s">
        <v>959</v>
      </c>
      <c r="C102" s="107" t="s">
        <v>958</v>
      </c>
      <c r="D102" s="111">
        <v>47.156928999999998</v>
      </c>
      <c r="E102" s="111">
        <v>-120.37541299999999</v>
      </c>
      <c r="F102" s="162" t="s">
        <v>781</v>
      </c>
      <c r="G102" s="243" t="s">
        <v>778</v>
      </c>
      <c r="H102" s="319">
        <v>743.27237018899848</v>
      </c>
      <c r="I102" s="267">
        <v>55.814956455422923</v>
      </c>
      <c r="J102" s="313">
        <v>1.5132720634800025</v>
      </c>
      <c r="K102" s="267">
        <v>6.3440840443809119</v>
      </c>
      <c r="L102" s="267">
        <v>3.5349808194703254</v>
      </c>
      <c r="M102" s="267">
        <v>1.9363319445896034</v>
      </c>
      <c r="N102" s="267">
        <v>6.7119811715005575</v>
      </c>
      <c r="O102" s="267">
        <v>5.2818389324053792</v>
      </c>
      <c r="P102" s="267">
        <v>1.2977758717430823</v>
      </c>
      <c r="Q102" s="267">
        <v>27.471110163058459</v>
      </c>
      <c r="R102" s="267">
        <v>0.46621014770974006</v>
      </c>
      <c r="S102" s="267">
        <v>12.896776365695073</v>
      </c>
      <c r="T102" s="267">
        <v>28.988613496173205</v>
      </c>
      <c r="U102" s="267">
        <v>10.039535911420501</v>
      </c>
      <c r="V102" s="267">
        <v>7.030143369232289</v>
      </c>
      <c r="W102" s="268">
        <v>56.371370853433589</v>
      </c>
      <c r="X102" s="268">
        <v>31.89396228982211</v>
      </c>
      <c r="Y102" s="267">
        <v>6.5236005660472554</v>
      </c>
      <c r="Z102" s="269">
        <v>320.41436043952802</v>
      </c>
      <c r="AA102" s="267">
        <v>0.8444109378671143</v>
      </c>
      <c r="AB102" s="267">
        <v>1.0779181110680058</v>
      </c>
      <c r="AC102" s="267">
        <v>6.5659828941708795</v>
      </c>
      <c r="AD102" s="267">
        <v>0.51340162355464203</v>
      </c>
      <c r="AE102" s="267">
        <v>1.8231194489084921</v>
      </c>
      <c r="AF102" s="267">
        <v>34.579659812232379</v>
      </c>
      <c r="AG102" s="267">
        <v>3.1197324448970605</v>
      </c>
      <c r="AH102" s="277">
        <v>193.30275219965412</v>
      </c>
    </row>
    <row r="103" spans="1:34" x14ac:dyDescent="0.25">
      <c r="A103" s="184" t="s">
        <v>962</v>
      </c>
      <c r="B103" s="185" t="s">
        <v>961</v>
      </c>
      <c r="C103" s="107" t="s">
        <v>958</v>
      </c>
      <c r="D103" s="111">
        <v>47.148783000000002</v>
      </c>
      <c r="E103" s="111">
        <v>-120.376329</v>
      </c>
      <c r="F103" s="163" t="s">
        <v>625</v>
      </c>
      <c r="G103" s="243" t="s">
        <v>776</v>
      </c>
      <c r="H103" s="319">
        <v>439.52002605278977</v>
      </c>
      <c r="I103" s="267">
        <v>40.842890194913558</v>
      </c>
      <c r="J103" s="313">
        <v>0.72212813375175422</v>
      </c>
      <c r="K103" s="267">
        <v>5.9363093630888262</v>
      </c>
      <c r="L103" s="267">
        <v>3.3312614335850173</v>
      </c>
      <c r="M103" s="267">
        <v>1.814306136357049</v>
      </c>
      <c r="N103" s="267">
        <v>5.9866476170624372</v>
      </c>
      <c r="O103" s="267">
        <v>4.1982605186502076</v>
      </c>
      <c r="P103" s="267">
        <v>1.2405559860634872</v>
      </c>
      <c r="Q103" s="267">
        <v>19.258417196731884</v>
      </c>
      <c r="R103" s="267">
        <v>0.46745566781736653</v>
      </c>
      <c r="S103" s="267">
        <v>11.37200751433228</v>
      </c>
      <c r="T103" s="267">
        <v>23.019096370435037</v>
      </c>
      <c r="U103" s="267">
        <v>5.5626362820378752</v>
      </c>
      <c r="V103" s="267">
        <v>5.3461330143919197</v>
      </c>
      <c r="W103" s="268">
        <v>26.718271669873133</v>
      </c>
      <c r="X103" s="268">
        <v>37.70004203979201</v>
      </c>
      <c r="Y103" s="267">
        <v>5.6379488033131206</v>
      </c>
      <c r="Z103" s="269">
        <v>318.49063911976793</v>
      </c>
      <c r="AA103" s="267">
        <v>0.70990440659528053</v>
      </c>
      <c r="AB103" s="267">
        <v>0.98753625796468147</v>
      </c>
      <c r="AC103" s="267">
        <v>3.6794610857089234</v>
      </c>
      <c r="AD103" s="267">
        <v>0.49287338863661495</v>
      </c>
      <c r="AE103" s="267">
        <v>0.97430606396911801</v>
      </c>
      <c r="AF103" s="267">
        <v>33.052118375771698</v>
      </c>
      <c r="AG103" s="267">
        <v>3.0631358196488518</v>
      </c>
      <c r="AH103" s="277">
        <v>157.6851991052057</v>
      </c>
    </row>
    <row r="104" spans="1:34" x14ac:dyDescent="0.25">
      <c r="A104" s="184" t="s">
        <v>964</v>
      </c>
      <c r="B104" s="185" t="s">
        <v>963</v>
      </c>
      <c r="C104" s="107" t="s">
        <v>887</v>
      </c>
      <c r="D104" s="111">
        <v>47.152028000000001</v>
      </c>
      <c r="E104" s="111">
        <v>-120.39115099999999</v>
      </c>
      <c r="F104" s="163" t="s">
        <v>625</v>
      </c>
      <c r="G104" s="243" t="s">
        <v>776</v>
      </c>
      <c r="H104" s="319">
        <v>449.39521467597291</v>
      </c>
      <c r="I104" s="267">
        <v>41.22534263288312</v>
      </c>
      <c r="J104" s="313">
        <v>0.76168583279757429</v>
      </c>
      <c r="K104" s="267">
        <v>5.9714400716939684</v>
      </c>
      <c r="L104" s="267">
        <v>3.3291210860906419</v>
      </c>
      <c r="M104" s="267">
        <v>1.8221653758841678</v>
      </c>
      <c r="N104" s="267">
        <v>6.0670544254378314</v>
      </c>
      <c r="O104" s="267">
        <v>4.1837794541035267</v>
      </c>
      <c r="P104" s="267">
        <v>1.2392699060260683</v>
      </c>
      <c r="Q104" s="267">
        <v>19.277404746734859</v>
      </c>
      <c r="R104" s="267">
        <v>0.47318419605290724</v>
      </c>
      <c r="S104" s="267">
        <v>11.441326923569484</v>
      </c>
      <c r="T104" s="267">
        <v>23.30840362734692</v>
      </c>
      <c r="U104" s="267">
        <v>5.4826064269369787</v>
      </c>
      <c r="V104" s="267">
        <v>5.4346399077843319</v>
      </c>
      <c r="W104" s="268">
        <v>28.480162098161802</v>
      </c>
      <c r="X104" s="268">
        <v>37.437670920386758</v>
      </c>
      <c r="Y104" s="267">
        <v>5.552983232040674</v>
      </c>
      <c r="Z104" s="269">
        <v>316.20317216187959</v>
      </c>
      <c r="AA104" s="267">
        <v>0.70492440612263318</v>
      </c>
      <c r="AB104" s="267">
        <v>0.99811299613068405</v>
      </c>
      <c r="AC104" s="267">
        <v>3.6291227744091916</v>
      </c>
      <c r="AD104" s="267">
        <v>0.50372860816692822</v>
      </c>
      <c r="AE104" s="267">
        <v>0.9888539701309178</v>
      </c>
      <c r="AF104" s="267">
        <v>33.314668113056136</v>
      </c>
      <c r="AG104" s="267">
        <v>3.0781460600023838</v>
      </c>
      <c r="AH104" s="277">
        <v>159.52818543166617</v>
      </c>
    </row>
    <row r="105" spans="1:34" x14ac:dyDescent="0.25">
      <c r="A105" s="184" t="s">
        <v>966</v>
      </c>
      <c r="B105" s="185" t="s">
        <v>965</v>
      </c>
      <c r="C105" s="107" t="s">
        <v>945</v>
      </c>
      <c r="D105" s="111">
        <v>47.170783</v>
      </c>
      <c r="E105" s="111">
        <v>-120.376831</v>
      </c>
      <c r="F105" s="163" t="s">
        <v>807</v>
      </c>
      <c r="G105" s="243" t="s">
        <v>776</v>
      </c>
      <c r="H105" s="319">
        <v>530.00518279467508</v>
      </c>
      <c r="I105" s="267">
        <v>45.193774279647407</v>
      </c>
      <c r="J105" s="313">
        <v>0.71998515897263571</v>
      </c>
      <c r="K105" s="267">
        <v>5.9619055409068498</v>
      </c>
      <c r="L105" s="267">
        <v>3.3984089807407978</v>
      </c>
      <c r="M105" s="267">
        <v>1.7135106484687606</v>
      </c>
      <c r="N105" s="267">
        <v>6.1044783544370027</v>
      </c>
      <c r="O105" s="267">
        <v>4.2608647419823313</v>
      </c>
      <c r="P105" s="267">
        <v>1.2401664189397992</v>
      </c>
      <c r="Q105" s="267">
        <v>21.771686715121103</v>
      </c>
      <c r="R105" s="267">
        <v>0.49637077487539072</v>
      </c>
      <c r="S105" s="267">
        <v>11.280657705615569</v>
      </c>
      <c r="T105" s="267">
        <v>25.186813439633529</v>
      </c>
      <c r="U105" s="267">
        <v>6.2914490297192174</v>
      </c>
      <c r="V105" s="267">
        <v>5.8842777062382936</v>
      </c>
      <c r="W105" s="268">
        <v>29.524305268636251</v>
      </c>
      <c r="X105" s="268">
        <v>35.091400325277981</v>
      </c>
      <c r="Y105" s="267">
        <v>5.78493845139249</v>
      </c>
      <c r="Z105" s="269">
        <v>315.09957098583828</v>
      </c>
      <c r="AA105" s="267">
        <v>0.68932652845959363</v>
      </c>
      <c r="AB105" s="267">
        <v>1.0191676739861333</v>
      </c>
      <c r="AC105" s="267">
        <v>4.1608127067868486</v>
      </c>
      <c r="AD105" s="267">
        <v>0.51812754803859606</v>
      </c>
      <c r="AE105" s="267">
        <v>1.1529475423847866</v>
      </c>
      <c r="AF105" s="267">
        <v>34.296542587956829</v>
      </c>
      <c r="AG105" s="267">
        <v>3.1593421650562346</v>
      </c>
      <c r="AH105" s="277">
        <v>163.74714437273627</v>
      </c>
    </row>
    <row r="106" spans="1:34" x14ac:dyDescent="0.25">
      <c r="A106" s="184" t="s">
        <v>968</v>
      </c>
      <c r="B106" s="185" t="s">
        <v>967</v>
      </c>
      <c r="C106" s="107" t="s">
        <v>945</v>
      </c>
      <c r="D106" s="111">
        <v>47.162533000000003</v>
      </c>
      <c r="E106" s="111">
        <v>-120.38443599999999</v>
      </c>
      <c r="F106" s="163" t="s">
        <v>625</v>
      </c>
      <c r="G106" s="243" t="s">
        <v>776</v>
      </c>
      <c r="H106" s="319">
        <v>446.98552391782266</v>
      </c>
      <c r="I106" s="267">
        <v>40.890789804873556</v>
      </c>
      <c r="J106" s="313">
        <v>0.74809582796414398</v>
      </c>
      <c r="K106" s="267">
        <v>6.0163443141606772</v>
      </c>
      <c r="L106" s="267">
        <v>3.4144955372408057</v>
      </c>
      <c r="M106" s="267">
        <v>1.8195438645979651</v>
      </c>
      <c r="N106" s="267">
        <v>5.9865756620586472</v>
      </c>
      <c r="O106" s="267">
        <v>4.2461498505136834</v>
      </c>
      <c r="P106" s="267">
        <v>1.2335496037096345</v>
      </c>
      <c r="Q106" s="267">
        <v>19.154459396619288</v>
      </c>
      <c r="R106" s="267">
        <v>0.46809518511644316</v>
      </c>
      <c r="S106" s="267">
        <v>11.299523476207105</v>
      </c>
      <c r="T106" s="267">
        <v>23.223152939142981</v>
      </c>
      <c r="U106" s="267">
        <v>5.6247932516143386</v>
      </c>
      <c r="V106" s="267">
        <v>5.3447938106600974</v>
      </c>
      <c r="W106" s="268">
        <v>27.813053899095681</v>
      </c>
      <c r="X106" s="268">
        <v>37.276045201443779</v>
      </c>
      <c r="Y106" s="267">
        <v>5.5702484536271326</v>
      </c>
      <c r="Z106" s="269">
        <v>314.79440023489781</v>
      </c>
      <c r="AA106" s="267">
        <v>0.71602994239600803</v>
      </c>
      <c r="AB106" s="267">
        <v>0.99598820892691242</v>
      </c>
      <c r="AC106" s="267">
        <v>3.6803789785577163</v>
      </c>
      <c r="AD106" s="267">
        <v>0.50456393003068412</v>
      </c>
      <c r="AE106" s="267">
        <v>0.95654755504653766</v>
      </c>
      <c r="AF106" s="267">
        <v>33.058028069670215</v>
      </c>
      <c r="AG106" s="267">
        <v>3.0818680598850476</v>
      </c>
      <c r="AH106" s="277">
        <v>157.46618524502716</v>
      </c>
    </row>
    <row r="107" spans="1:34" x14ac:dyDescent="0.25">
      <c r="A107" s="184" t="s">
        <v>970</v>
      </c>
      <c r="B107" s="185" t="s">
        <v>969</v>
      </c>
      <c r="C107" s="107" t="s">
        <v>878</v>
      </c>
      <c r="D107" s="111">
        <v>47.139322999999997</v>
      </c>
      <c r="E107" s="111">
        <v>-120.389965</v>
      </c>
      <c r="F107" s="162" t="s">
        <v>781</v>
      </c>
      <c r="G107" s="243" t="s">
        <v>784</v>
      </c>
      <c r="H107" s="319">
        <v>693.20101985551128</v>
      </c>
      <c r="I107" s="267">
        <v>52.659834619367459</v>
      </c>
      <c r="J107" s="313">
        <v>1.2061752466081608</v>
      </c>
      <c r="K107" s="267">
        <v>6.4775278455462093</v>
      </c>
      <c r="L107" s="267">
        <v>3.595777335087166</v>
      </c>
      <c r="M107" s="267">
        <v>1.8966104676816955</v>
      </c>
      <c r="N107" s="267">
        <v>6.7197175385792089</v>
      </c>
      <c r="O107" s="267">
        <v>5.0217666119242361</v>
      </c>
      <c r="P107" s="267">
        <v>1.323760073648609</v>
      </c>
      <c r="Q107" s="267">
        <v>26.77182771885964</v>
      </c>
      <c r="R107" s="267">
        <v>0.49497061783714652</v>
      </c>
      <c r="S107" s="267">
        <v>12.462513926873559</v>
      </c>
      <c r="T107" s="267">
        <v>28.549194644163382</v>
      </c>
      <c r="U107" s="267">
        <v>9.597323169835267</v>
      </c>
      <c r="V107" s="267">
        <v>7.0033705733815754</v>
      </c>
      <c r="W107" s="268">
        <v>43.248324889221884</v>
      </c>
      <c r="X107" s="268">
        <v>31.161506199448358</v>
      </c>
      <c r="Y107" s="267">
        <v>6.6198826695264756</v>
      </c>
      <c r="Z107" s="269">
        <v>313.12721512595846</v>
      </c>
      <c r="AA107" s="267">
        <v>0.82043789329026884</v>
      </c>
      <c r="AB107" s="267">
        <v>1.095656306738428</v>
      </c>
      <c r="AC107" s="267">
        <v>6.2589094559396088</v>
      </c>
      <c r="AD107" s="267">
        <v>0.54184031714006997</v>
      </c>
      <c r="AE107" s="267">
        <v>1.7036106684493342</v>
      </c>
      <c r="AF107" s="267">
        <v>36.532409260175434</v>
      </c>
      <c r="AG107" s="267">
        <v>3.3029695415403149</v>
      </c>
      <c r="AH107" s="277">
        <v>186.94085511899709</v>
      </c>
    </row>
    <row r="108" spans="1:34" x14ac:dyDescent="0.25">
      <c r="A108" s="184" t="s">
        <v>816</v>
      </c>
      <c r="B108" s="185" t="s">
        <v>971</v>
      </c>
      <c r="C108" s="107" t="s">
        <v>830</v>
      </c>
      <c r="D108" s="111">
        <v>47.127889000000003</v>
      </c>
      <c r="E108" s="111">
        <v>-120.40851600000001</v>
      </c>
      <c r="F108" s="163" t="s">
        <v>801</v>
      </c>
      <c r="G108" s="243" t="s">
        <v>782</v>
      </c>
      <c r="H108" s="319">
        <v>482.42844435785003</v>
      </c>
      <c r="I108" s="267">
        <v>41.4333378181407</v>
      </c>
      <c r="J108" s="313">
        <v>0.70779921318617356</v>
      </c>
      <c r="K108" s="267">
        <v>6.0182681892802297</v>
      </c>
      <c r="L108" s="267">
        <v>3.3737099978159524</v>
      </c>
      <c r="M108" s="267">
        <v>1.7742268944608257</v>
      </c>
      <c r="N108" s="267">
        <v>6.0478797252270882</v>
      </c>
      <c r="O108" s="267">
        <v>4.0917684814427204</v>
      </c>
      <c r="P108" s="267">
        <v>1.233212068555454</v>
      </c>
      <c r="Q108" s="267">
        <v>19.412117298747241</v>
      </c>
      <c r="R108" s="267">
        <v>0.48180293656964257</v>
      </c>
      <c r="S108" s="267">
        <v>10.992003549507784</v>
      </c>
      <c r="T108" s="267">
        <v>23.419526762081627</v>
      </c>
      <c r="U108" s="267">
        <v>5.6891559397267457</v>
      </c>
      <c r="V108" s="267">
        <v>5.4652656120064114</v>
      </c>
      <c r="W108" s="268">
        <v>26.066049591194631</v>
      </c>
      <c r="X108" s="268">
        <v>36.159566604436343</v>
      </c>
      <c r="Y108" s="267">
        <v>5.6086914701222552</v>
      </c>
      <c r="Z108" s="269">
        <v>314.00517308602673</v>
      </c>
      <c r="AA108" s="267">
        <v>0.6868191350607098</v>
      </c>
      <c r="AB108" s="267">
        <v>0.99185263826732473</v>
      </c>
      <c r="AC108" s="267">
        <v>3.5811389869655836</v>
      </c>
      <c r="AD108" s="267">
        <v>0.51100436259983273</v>
      </c>
      <c r="AE108" s="267">
        <v>0.96872897989754814</v>
      </c>
      <c r="AF108" s="267">
        <v>33.529991375324109</v>
      </c>
      <c r="AG108" s="267">
        <v>3.0966922208968044</v>
      </c>
      <c r="AH108" s="277">
        <v>155.98073633907245</v>
      </c>
    </row>
    <row r="109" spans="1:34" x14ac:dyDescent="0.25">
      <c r="A109" s="184" t="s">
        <v>876</v>
      </c>
      <c r="B109" s="185" t="s">
        <v>972</v>
      </c>
      <c r="C109" s="107" t="s">
        <v>882</v>
      </c>
      <c r="D109" s="111">
        <v>47.138044000000001</v>
      </c>
      <c r="E109" s="111">
        <v>-120.41039600000001</v>
      </c>
      <c r="F109" s="163" t="s">
        <v>801</v>
      </c>
      <c r="G109" s="243" t="s">
        <v>784</v>
      </c>
      <c r="H109" s="319">
        <v>477.94433022519786</v>
      </c>
      <c r="I109" s="267">
        <v>41.946222581372851</v>
      </c>
      <c r="J109" s="313">
        <v>0.72830059074761189</v>
      </c>
      <c r="K109" s="267">
        <v>6.0912168371644375</v>
      </c>
      <c r="L109" s="267">
        <v>3.4780481490335653</v>
      </c>
      <c r="M109" s="267">
        <v>1.7646045229367864</v>
      </c>
      <c r="N109" s="267">
        <v>6.1770326023943376</v>
      </c>
      <c r="O109" s="267">
        <v>4.2223549109319025</v>
      </c>
      <c r="P109" s="267">
        <v>1.2664604306710974</v>
      </c>
      <c r="Q109" s="267">
        <v>19.864810154442861</v>
      </c>
      <c r="R109" s="267">
        <v>0.49297480397069599</v>
      </c>
      <c r="S109" s="267">
        <v>11.176886802090936</v>
      </c>
      <c r="T109" s="267">
        <v>23.828826582545641</v>
      </c>
      <c r="U109" s="267">
        <v>5.6763176200390033</v>
      </c>
      <c r="V109" s="267">
        <v>5.5793994449892637</v>
      </c>
      <c r="W109" s="268">
        <v>27.552190552385706</v>
      </c>
      <c r="X109" s="268">
        <v>36.90062070714319</v>
      </c>
      <c r="Y109" s="267">
        <v>5.6480397142751562</v>
      </c>
      <c r="Z109" s="269">
        <v>307.72536678735128</v>
      </c>
      <c r="AA109" s="267">
        <v>0.69633905725342138</v>
      </c>
      <c r="AB109" s="267">
        <v>1.0338019041338382</v>
      </c>
      <c r="AC109" s="267">
        <v>3.6227888966119188</v>
      </c>
      <c r="AD109" s="267">
        <v>0.52182706587743177</v>
      </c>
      <c r="AE109" s="267">
        <v>1.0307176056243113</v>
      </c>
      <c r="AF109" s="267">
        <v>34.085165014518047</v>
      </c>
      <c r="AG109" s="267">
        <v>3.1853166535508608</v>
      </c>
      <c r="AH109" s="277">
        <v>157.45946853734813</v>
      </c>
    </row>
    <row r="110" spans="1:34" x14ac:dyDescent="0.25">
      <c r="A110" s="184" t="s">
        <v>974</v>
      </c>
      <c r="B110" s="185" t="s">
        <v>973</v>
      </c>
      <c r="C110" s="107" t="s">
        <v>845</v>
      </c>
      <c r="D110" s="111">
        <v>47.138354</v>
      </c>
      <c r="E110" s="111">
        <v>-120.41589999999999</v>
      </c>
      <c r="F110" s="163" t="s">
        <v>801</v>
      </c>
      <c r="G110" s="243" t="s">
        <v>784</v>
      </c>
      <c r="H110" s="319">
        <v>481.78610113456955</v>
      </c>
      <c r="I110" s="267">
        <v>42.991313942975715</v>
      </c>
      <c r="J110" s="313">
        <v>0.73636977544192217</v>
      </c>
      <c r="K110" s="267">
        <v>6.2905351571664037</v>
      </c>
      <c r="L110" s="267">
        <v>3.5280611993020763</v>
      </c>
      <c r="M110" s="267">
        <v>1.8498277245124273</v>
      </c>
      <c r="N110" s="267">
        <v>6.1982118038472409</v>
      </c>
      <c r="O110" s="267">
        <v>4.2215662744469675</v>
      </c>
      <c r="P110" s="267">
        <v>1.2650064555324645</v>
      </c>
      <c r="Q110" s="267">
        <v>20.058607174924585</v>
      </c>
      <c r="R110" s="267">
        <v>0.4992375208081774</v>
      </c>
      <c r="S110" s="267">
        <v>11.313509803570602</v>
      </c>
      <c r="T110" s="267">
        <v>24.647134548532222</v>
      </c>
      <c r="U110" s="267">
        <v>5.7330182361726214</v>
      </c>
      <c r="V110" s="267">
        <v>5.6699860307335435</v>
      </c>
      <c r="W110" s="268">
        <v>27.965945370706567</v>
      </c>
      <c r="X110" s="268">
        <v>36.301893714672772</v>
      </c>
      <c r="Y110" s="267">
        <v>5.9121228856780794</v>
      </c>
      <c r="Z110" s="269">
        <v>311.31294635715284</v>
      </c>
      <c r="AA110" s="267">
        <v>0.69739908828686559</v>
      </c>
      <c r="AB110" s="267">
        <v>1.0384642912655373</v>
      </c>
      <c r="AC110" s="267">
        <v>3.6559038347926971</v>
      </c>
      <c r="AD110" s="267">
        <v>0.50984284598227814</v>
      </c>
      <c r="AE110" s="267">
        <v>0.97833107881119352</v>
      </c>
      <c r="AF110" s="267">
        <v>34.459201767784336</v>
      </c>
      <c r="AG110" s="267">
        <v>3.2167027238738486</v>
      </c>
      <c r="AH110" s="277">
        <v>159.70346511751794</v>
      </c>
    </row>
    <row r="111" spans="1:34" x14ac:dyDescent="0.25">
      <c r="A111" s="184" t="s">
        <v>976</v>
      </c>
      <c r="B111" s="185" t="s">
        <v>975</v>
      </c>
      <c r="C111" s="107" t="s">
        <v>845</v>
      </c>
      <c r="D111" s="111">
        <v>47.135215000000002</v>
      </c>
      <c r="E111" s="111">
        <v>-120.41513500000001</v>
      </c>
      <c r="F111" s="163" t="s">
        <v>801</v>
      </c>
      <c r="G111" s="243" t="s">
        <v>776</v>
      </c>
      <c r="H111" s="319">
        <v>483.38145297412888</v>
      </c>
      <c r="I111" s="267">
        <v>42.26635155844334</v>
      </c>
      <c r="J111" s="313">
        <v>0.71066232245614125</v>
      </c>
      <c r="K111" s="267">
        <v>6.0050207190728688</v>
      </c>
      <c r="L111" s="267">
        <v>3.4422234201598108</v>
      </c>
      <c r="M111" s="267">
        <v>1.7536002065464442</v>
      </c>
      <c r="N111" s="267">
        <v>6.1438527587828036</v>
      </c>
      <c r="O111" s="267">
        <v>4.1638125792827214</v>
      </c>
      <c r="P111" s="267">
        <v>1.2474714973876022</v>
      </c>
      <c r="Q111" s="267">
        <v>19.578169547217836</v>
      </c>
      <c r="R111" s="267">
        <v>0.49268950311556586</v>
      </c>
      <c r="S111" s="267">
        <v>11.166696460226296</v>
      </c>
      <c r="T111" s="267">
        <v>24.039473562098266</v>
      </c>
      <c r="U111" s="267">
        <v>5.6037846487550773</v>
      </c>
      <c r="V111" s="267">
        <v>5.5787742098688948</v>
      </c>
      <c r="W111" s="268">
        <v>27.279135552290448</v>
      </c>
      <c r="X111" s="268">
        <v>36.930732019385935</v>
      </c>
      <c r="Y111" s="267">
        <v>5.5854647900726784</v>
      </c>
      <c r="Z111" s="269">
        <v>312.75812545165138</v>
      </c>
      <c r="AA111" s="267">
        <v>0.67979383463669685</v>
      </c>
      <c r="AB111" s="267">
        <v>1.0202013180235507</v>
      </c>
      <c r="AC111" s="267">
        <v>3.5933329973045791</v>
      </c>
      <c r="AD111" s="267">
        <v>0.51718380926894869</v>
      </c>
      <c r="AE111" s="267">
        <v>0.98282276625043596</v>
      </c>
      <c r="AF111" s="267">
        <v>34.000370994784561</v>
      </c>
      <c r="AG111" s="267">
        <v>3.1640620934741528</v>
      </c>
      <c r="AH111" s="277">
        <v>158.51423812385292</v>
      </c>
    </row>
    <row r="112" spans="1:34" x14ac:dyDescent="0.25">
      <c r="A112" s="184" t="s">
        <v>977</v>
      </c>
      <c r="B112" s="185" t="s">
        <v>978</v>
      </c>
      <c r="C112" s="107" t="s">
        <v>882</v>
      </c>
      <c r="D112" s="111">
        <v>47.139116000000001</v>
      </c>
      <c r="E112" s="111">
        <v>-120.406825</v>
      </c>
      <c r="F112" s="163" t="s">
        <v>625</v>
      </c>
      <c r="G112" s="243" t="s">
        <v>776</v>
      </c>
      <c r="H112" s="319">
        <v>453.86279940554601</v>
      </c>
      <c r="I112" s="267">
        <v>41.302916773134932</v>
      </c>
      <c r="J112" s="313">
        <v>0.73264170289283304</v>
      </c>
      <c r="K112" s="267">
        <v>6.02884947637137</v>
      </c>
      <c r="L112" s="267">
        <v>3.4235800354729462</v>
      </c>
      <c r="M112" s="267">
        <v>1.8255884869125885</v>
      </c>
      <c r="N112" s="267">
        <v>6.0825280026899557</v>
      </c>
      <c r="O112" s="267">
        <v>4.2223470188882883</v>
      </c>
      <c r="P112" s="267">
        <v>1.2437503658131281</v>
      </c>
      <c r="Q112" s="267">
        <v>19.235860243838982</v>
      </c>
      <c r="R112" s="267">
        <v>0.48260844456057461</v>
      </c>
      <c r="S112" s="267">
        <v>11.480182046176614</v>
      </c>
      <c r="T112" s="267">
        <v>23.097378858243768</v>
      </c>
      <c r="U112" s="267">
        <v>5.5647821248189961</v>
      </c>
      <c r="V112" s="267">
        <v>5.4112902816243267</v>
      </c>
      <c r="W112" s="268">
        <v>27.725430713686318</v>
      </c>
      <c r="X112" s="268">
        <v>37.727111965708737</v>
      </c>
      <c r="Y112" s="267">
        <v>5.6404452407900001</v>
      </c>
      <c r="Z112" s="269">
        <v>316.96967705538651</v>
      </c>
      <c r="AA112" s="267">
        <v>0.7331072432911051</v>
      </c>
      <c r="AB112" s="267">
        <v>1.005265366265816</v>
      </c>
      <c r="AC112" s="267">
        <v>3.6637276388874622</v>
      </c>
      <c r="AD112" s="267">
        <v>0.50133141174007445</v>
      </c>
      <c r="AE112" s="267">
        <v>0.96462859093586106</v>
      </c>
      <c r="AF112" s="267">
        <v>33.409300400726529</v>
      </c>
      <c r="AG112" s="267">
        <v>3.07547525133015</v>
      </c>
      <c r="AH112" s="277">
        <v>158.17343007790873</v>
      </c>
    </row>
    <row r="113" spans="1:34" x14ac:dyDescent="0.25">
      <c r="A113" s="184" t="s">
        <v>980</v>
      </c>
      <c r="B113" s="185" t="s">
        <v>979</v>
      </c>
      <c r="C113" s="107" t="s">
        <v>882</v>
      </c>
      <c r="D113" s="111">
        <v>47.139713</v>
      </c>
      <c r="E113" s="111">
        <v>-120.40734</v>
      </c>
      <c r="F113" s="163" t="s">
        <v>801</v>
      </c>
      <c r="G113" s="243" t="s">
        <v>776</v>
      </c>
      <c r="H113" s="319">
        <v>504.24856004353455</v>
      </c>
      <c r="I113" s="267">
        <v>43.733031787012742</v>
      </c>
      <c r="J113" s="313">
        <v>0.73711924915456573</v>
      </c>
      <c r="K113" s="267">
        <v>6.2909268199429471</v>
      </c>
      <c r="L113" s="267">
        <v>3.5709039101814319</v>
      </c>
      <c r="M113" s="267">
        <v>1.8467810901094339</v>
      </c>
      <c r="N113" s="267">
        <v>6.3981292139517212</v>
      </c>
      <c r="O113" s="267">
        <v>4.3168628969430376</v>
      </c>
      <c r="P113" s="267">
        <v>1.2904339146653652</v>
      </c>
      <c r="Q113" s="267">
        <v>20.484789916007131</v>
      </c>
      <c r="R113" s="267">
        <v>0.5021206054759525</v>
      </c>
      <c r="S113" s="267">
        <v>11.532078509160311</v>
      </c>
      <c r="T113" s="267">
        <v>24.635173294096631</v>
      </c>
      <c r="U113" s="267">
        <v>5.7080025872287523</v>
      </c>
      <c r="V113" s="267">
        <v>5.7622508878235719</v>
      </c>
      <c r="W113" s="268">
        <v>27.898435739224581</v>
      </c>
      <c r="X113" s="268">
        <v>37.013192661699314</v>
      </c>
      <c r="Y113" s="267">
        <v>6.0221403477508115</v>
      </c>
      <c r="Z113" s="269">
        <v>314.04521117502412</v>
      </c>
      <c r="AA113" s="267">
        <v>0.72948505823892296</v>
      </c>
      <c r="AB113" s="267">
        <v>1.0531067948358384</v>
      </c>
      <c r="AC113" s="267">
        <v>3.7379357022268995</v>
      </c>
      <c r="AD113" s="267">
        <v>0.53134507515834029</v>
      </c>
      <c r="AE113" s="267">
        <v>1.0663084378042074</v>
      </c>
      <c r="AF113" s="267">
        <v>35.388045368293561</v>
      </c>
      <c r="AG113" s="267">
        <v>3.2666504188931187</v>
      </c>
      <c r="AH113" s="277">
        <v>164.2229850392832</v>
      </c>
    </row>
    <row r="114" spans="1:34" x14ac:dyDescent="0.25">
      <c r="A114" s="184" t="s">
        <v>982</v>
      </c>
      <c r="B114" s="185" t="s">
        <v>981</v>
      </c>
      <c r="C114" s="107" t="s">
        <v>882</v>
      </c>
      <c r="D114" s="111">
        <v>47.141511999999999</v>
      </c>
      <c r="E114" s="111">
        <v>-120.408337</v>
      </c>
      <c r="F114" s="163" t="s">
        <v>801</v>
      </c>
      <c r="G114" s="243" t="s">
        <v>784</v>
      </c>
      <c r="H114" s="319">
        <v>475.89268298218587</v>
      </c>
      <c r="I114" s="267">
        <v>42.540214002700324</v>
      </c>
      <c r="J114" s="313">
        <v>0.71241436944067882</v>
      </c>
      <c r="K114" s="267">
        <v>6.12041349141687</v>
      </c>
      <c r="L114" s="267">
        <v>3.464095430413757</v>
      </c>
      <c r="M114" s="267">
        <v>1.7956446127707646</v>
      </c>
      <c r="N114" s="267">
        <v>6.2502366625565884</v>
      </c>
      <c r="O114" s="267">
        <v>4.2028705227673626</v>
      </c>
      <c r="P114" s="267">
        <v>1.269772334274043</v>
      </c>
      <c r="Q114" s="267">
        <v>19.977831388358606</v>
      </c>
      <c r="R114" s="267">
        <v>0.49482297333864267</v>
      </c>
      <c r="S114" s="267">
        <v>11.258490017485933</v>
      </c>
      <c r="T114" s="267">
        <v>24.062230836843657</v>
      </c>
      <c r="U114" s="267">
        <v>5.6034061024561357</v>
      </c>
      <c r="V114" s="267">
        <v>5.5516077728119733</v>
      </c>
      <c r="W114" s="268">
        <v>27.716668929894787</v>
      </c>
      <c r="X114" s="268">
        <v>36.801832510513556</v>
      </c>
      <c r="Y114" s="267">
        <v>5.8246846862673243</v>
      </c>
      <c r="Z114" s="269">
        <v>310.20557391341987</v>
      </c>
      <c r="AA114" s="267">
        <v>0.70764156941903589</v>
      </c>
      <c r="AB114" s="267">
        <v>1.0192683059173031</v>
      </c>
      <c r="AC114" s="267">
        <v>3.635792733896404</v>
      </c>
      <c r="AD114" s="267">
        <v>0.51270979514007142</v>
      </c>
      <c r="AE114" s="267">
        <v>0.99402624612568147</v>
      </c>
      <c r="AF114" s="267">
        <v>34.415321377564005</v>
      </c>
      <c r="AG114" s="267">
        <v>3.1403734519321915</v>
      </c>
      <c r="AH114" s="277">
        <v>159.31798536740681</v>
      </c>
    </row>
    <row r="115" spans="1:34" x14ac:dyDescent="0.25">
      <c r="A115" s="184" t="s">
        <v>984</v>
      </c>
      <c r="B115" s="185" t="s">
        <v>983</v>
      </c>
      <c r="C115" s="107" t="s">
        <v>882</v>
      </c>
      <c r="D115" s="111">
        <v>47.142231000000002</v>
      </c>
      <c r="E115" s="111">
        <v>-120.4087</v>
      </c>
      <c r="F115" s="163" t="s">
        <v>801</v>
      </c>
      <c r="G115" s="243" t="s">
        <v>784</v>
      </c>
      <c r="H115" s="319">
        <v>477.29265068122731</v>
      </c>
      <c r="I115" s="267">
        <v>41.493820533821342</v>
      </c>
      <c r="J115" s="313">
        <v>0.75028484871380374</v>
      </c>
      <c r="K115" s="267">
        <v>6.0397291397602348</v>
      </c>
      <c r="L115" s="267">
        <v>3.4013594923908399</v>
      </c>
      <c r="M115" s="267">
        <v>1.8072814863646962</v>
      </c>
      <c r="N115" s="267">
        <v>6.1418192585458398</v>
      </c>
      <c r="O115" s="267">
        <v>4.1743948724944886</v>
      </c>
      <c r="P115" s="267">
        <v>1.2428200703707435</v>
      </c>
      <c r="Q115" s="267">
        <v>19.577110783283484</v>
      </c>
      <c r="R115" s="267">
        <v>0.47401725502745462</v>
      </c>
      <c r="S115" s="267">
        <v>11.091145469884696</v>
      </c>
      <c r="T115" s="267">
        <v>23.456509952713212</v>
      </c>
      <c r="U115" s="267">
        <v>5.5278481224936185</v>
      </c>
      <c r="V115" s="267">
        <v>5.5184455855749555</v>
      </c>
      <c r="W115" s="268">
        <v>27.097750873696754</v>
      </c>
      <c r="X115" s="268">
        <v>36.653000852719877</v>
      </c>
      <c r="Y115" s="267">
        <v>5.745311309370905</v>
      </c>
      <c r="Z115" s="269">
        <v>312.94266382610357</v>
      </c>
      <c r="AA115" s="267">
        <v>0.68171512519407629</v>
      </c>
      <c r="AB115" s="267">
        <v>0.99427621979777125</v>
      </c>
      <c r="AC115" s="267">
        <v>3.5287827771104063</v>
      </c>
      <c r="AD115" s="267">
        <v>0.5095006217173107</v>
      </c>
      <c r="AE115" s="267">
        <v>0.96617527932125857</v>
      </c>
      <c r="AF115" s="267">
        <v>33.69730114556517</v>
      </c>
      <c r="AG115" s="267">
        <v>3.0793771060820481</v>
      </c>
      <c r="AH115" s="277">
        <v>156.77868921393656</v>
      </c>
    </row>
    <row r="116" spans="1:34" x14ac:dyDescent="0.25">
      <c r="A116" s="184" t="s">
        <v>826</v>
      </c>
      <c r="B116" s="185" t="s">
        <v>985</v>
      </c>
      <c r="C116" s="107" t="s">
        <v>861</v>
      </c>
      <c r="D116" s="111">
        <v>47.116602</v>
      </c>
      <c r="E116" s="111">
        <v>-120.38526</v>
      </c>
      <c r="F116" s="163" t="s">
        <v>801</v>
      </c>
      <c r="G116" s="243" t="s">
        <v>776</v>
      </c>
      <c r="H116" s="319">
        <v>481.05525197209505</v>
      </c>
      <c r="I116" s="267">
        <v>43.305389769526158</v>
      </c>
      <c r="J116" s="313">
        <v>0.79956877980354768</v>
      </c>
      <c r="K116" s="267">
        <v>6.1726849194493649</v>
      </c>
      <c r="L116" s="267">
        <v>3.4728621034024241</v>
      </c>
      <c r="M116" s="267">
        <v>1.8333956318146669</v>
      </c>
      <c r="N116" s="267">
        <v>6.2721071935631016</v>
      </c>
      <c r="O116" s="267">
        <v>4.2971684848751011</v>
      </c>
      <c r="P116" s="267">
        <v>1.2951381858386177</v>
      </c>
      <c r="Q116" s="267">
        <v>20.284630479153257</v>
      </c>
      <c r="R116" s="267">
        <v>0.50141630873871668</v>
      </c>
      <c r="S116" s="267">
        <v>11.36969789289811</v>
      </c>
      <c r="T116" s="267">
        <v>24.331587770133492</v>
      </c>
      <c r="U116" s="267">
        <v>5.790012348254141</v>
      </c>
      <c r="V116" s="267">
        <v>5.7533822176397456</v>
      </c>
      <c r="W116" s="268">
        <v>29.416071332919881</v>
      </c>
      <c r="X116" s="268">
        <v>36.173521532348836</v>
      </c>
      <c r="Y116" s="267">
        <v>5.8334477040988109</v>
      </c>
      <c r="Z116" s="269">
        <v>315.99810006979664</v>
      </c>
      <c r="AA116" s="267">
        <v>0.70644835344780887</v>
      </c>
      <c r="AB116" s="267">
        <v>1.0300906564706056</v>
      </c>
      <c r="AC116" s="267">
        <v>3.7062904125871046</v>
      </c>
      <c r="AD116" s="267">
        <v>0.53498125288981568</v>
      </c>
      <c r="AE116" s="267">
        <v>1.0303151826347061</v>
      </c>
      <c r="AF116" s="267">
        <v>34.398292350823162</v>
      </c>
      <c r="AG116" s="267">
        <v>3.2452206467913558</v>
      </c>
      <c r="AH116" s="277">
        <v>161.46200802271017</v>
      </c>
    </row>
    <row r="117" spans="1:34" x14ac:dyDescent="0.25">
      <c r="A117" s="184" t="s">
        <v>822</v>
      </c>
      <c r="B117" s="185" t="s">
        <v>986</v>
      </c>
      <c r="C117" s="107" t="s">
        <v>861</v>
      </c>
      <c r="D117" s="111">
        <v>47.115408000000002</v>
      </c>
      <c r="E117" s="111">
        <v>-120.38440300000001</v>
      </c>
      <c r="F117" s="163" t="s">
        <v>795</v>
      </c>
      <c r="G117" s="243" t="s">
        <v>784</v>
      </c>
      <c r="H117" s="319">
        <v>443.46401080098667</v>
      </c>
      <c r="I117" s="267">
        <v>40.326148305539931</v>
      </c>
      <c r="J117" s="313">
        <v>0.5816211840146458</v>
      </c>
      <c r="K117" s="267">
        <v>5.9351666405985126</v>
      </c>
      <c r="L117" s="267">
        <v>3.3281328643486945</v>
      </c>
      <c r="M117" s="267">
        <v>1.741500647533168</v>
      </c>
      <c r="N117" s="267">
        <v>6.0239726654491861</v>
      </c>
      <c r="O117" s="267">
        <v>4.0333631048484042</v>
      </c>
      <c r="P117" s="267">
        <v>1.2424904587349224</v>
      </c>
      <c r="Q117" s="267">
        <v>18.91010629659441</v>
      </c>
      <c r="R117" s="267">
        <v>0.46673489477807639</v>
      </c>
      <c r="S117" s="267">
        <v>10.78732715467431</v>
      </c>
      <c r="T117" s="267">
        <v>22.789996055875424</v>
      </c>
      <c r="U117" s="267">
        <v>5.4452728413736766</v>
      </c>
      <c r="V117" s="267">
        <v>5.2682750612785814</v>
      </c>
      <c r="W117" s="268">
        <v>24.603031612552307</v>
      </c>
      <c r="X117" s="268">
        <v>37.25860230371746</v>
      </c>
      <c r="Y117" s="267">
        <v>5.5011484617414146</v>
      </c>
      <c r="Z117" s="269">
        <v>305.09666371617953</v>
      </c>
      <c r="AA117" s="267">
        <v>0.6799499530925126</v>
      </c>
      <c r="AB117" s="267">
        <v>0.99056965682718301</v>
      </c>
      <c r="AC117" s="267">
        <v>3.4824112434863932</v>
      </c>
      <c r="AD117" s="267">
        <v>0.50263594693989733</v>
      </c>
      <c r="AE117" s="267">
        <v>0.94761432849728888</v>
      </c>
      <c r="AF117" s="267">
        <v>32.4227455002274</v>
      </c>
      <c r="AG117" s="267">
        <v>3.1019930127294781</v>
      </c>
      <c r="AH117" s="277">
        <v>153.35287013246619</v>
      </c>
    </row>
    <row r="118" spans="1:34" x14ac:dyDescent="0.25">
      <c r="A118" s="184" t="s">
        <v>988</v>
      </c>
      <c r="B118" s="185" t="s">
        <v>987</v>
      </c>
      <c r="C118" s="107" t="s">
        <v>829</v>
      </c>
      <c r="D118" s="111">
        <v>47.105288999999999</v>
      </c>
      <c r="E118" s="111">
        <v>-120.39182599999999</v>
      </c>
      <c r="F118" s="163" t="s">
        <v>801</v>
      </c>
      <c r="G118" s="243" t="s">
        <v>776</v>
      </c>
      <c r="H118" s="319">
        <v>479.3040203517092</v>
      </c>
      <c r="I118" s="267">
        <v>42.894274298190879</v>
      </c>
      <c r="J118" s="313">
        <v>0.76925182331237307</v>
      </c>
      <c r="K118" s="267">
        <v>6.0897230240519367</v>
      </c>
      <c r="L118" s="267">
        <v>3.4319956095001394</v>
      </c>
      <c r="M118" s="267">
        <v>1.8130789990838685</v>
      </c>
      <c r="N118" s="267">
        <v>6.2551491230786622</v>
      </c>
      <c r="O118" s="267">
        <v>4.273760392535265</v>
      </c>
      <c r="P118" s="267">
        <v>1.2866985754605651</v>
      </c>
      <c r="Q118" s="267">
        <v>20.17402789745945</v>
      </c>
      <c r="R118" s="267">
        <v>0.49366064571700841</v>
      </c>
      <c r="S118" s="267">
        <v>11.288696080372247</v>
      </c>
      <c r="T118" s="267">
        <v>24.238865883786033</v>
      </c>
      <c r="U118" s="267">
        <v>5.7975877954945467</v>
      </c>
      <c r="V118" s="267">
        <v>5.6207718364534429</v>
      </c>
      <c r="W118" s="268">
        <v>28.434279427428837</v>
      </c>
      <c r="X118" s="268">
        <v>36.418074376151672</v>
      </c>
      <c r="Y118" s="267">
        <v>5.8433407276149527</v>
      </c>
      <c r="Z118" s="269">
        <v>312.68779126110951</v>
      </c>
      <c r="AA118" s="267">
        <v>0.78578144562166741</v>
      </c>
      <c r="AB118" s="267">
        <v>1.0357299602276833</v>
      </c>
      <c r="AC118" s="267">
        <v>3.7286792231181449</v>
      </c>
      <c r="AD118" s="267">
        <v>0.53971535913136504</v>
      </c>
      <c r="AE118" s="267">
        <v>1.029004013122816</v>
      </c>
      <c r="AF118" s="267">
        <v>34.058569045985251</v>
      </c>
      <c r="AG118" s="267">
        <v>3.2241693399148499</v>
      </c>
      <c r="AH118" s="277">
        <v>160.00013800179758</v>
      </c>
    </row>
    <row r="119" spans="1:34" x14ac:dyDescent="0.25">
      <c r="A119" s="184" t="s">
        <v>990</v>
      </c>
      <c r="B119" s="185" t="s">
        <v>989</v>
      </c>
      <c r="C119" s="107" t="s">
        <v>810</v>
      </c>
      <c r="D119" s="111">
        <v>47.097940000000001</v>
      </c>
      <c r="E119" s="111">
        <v>-120.39504700000001</v>
      </c>
      <c r="F119" s="163" t="s">
        <v>801</v>
      </c>
      <c r="G119" s="243" t="s">
        <v>784</v>
      </c>
      <c r="H119" s="319">
        <v>480.89608803679084</v>
      </c>
      <c r="I119" s="267">
        <v>42.68182577658213</v>
      </c>
      <c r="J119" s="313">
        <v>0.74916115510771752</v>
      </c>
      <c r="K119" s="267">
        <v>6.119326215149278</v>
      </c>
      <c r="L119" s="267">
        <v>3.4628184574867129</v>
      </c>
      <c r="M119" s="267">
        <v>1.850852972714208</v>
      </c>
      <c r="N119" s="267">
        <v>6.3481448339358311</v>
      </c>
      <c r="O119" s="267">
        <v>4.2449394508186868</v>
      </c>
      <c r="P119" s="267">
        <v>1.2837998609998027</v>
      </c>
      <c r="Q119" s="267">
        <v>20.010803213614992</v>
      </c>
      <c r="R119" s="267">
        <v>0.51221234947146743</v>
      </c>
      <c r="S119" s="267">
        <v>11.36745517017974</v>
      </c>
      <c r="T119" s="267">
        <v>24.308069401283316</v>
      </c>
      <c r="U119" s="267">
        <v>5.7214383739529922</v>
      </c>
      <c r="V119" s="267">
        <v>5.6117492077645865</v>
      </c>
      <c r="W119" s="268">
        <v>28.291718463832943</v>
      </c>
      <c r="X119" s="268">
        <v>37.003336105421226</v>
      </c>
      <c r="Y119" s="267">
        <v>5.748895748013199</v>
      </c>
      <c r="Z119" s="269">
        <v>312.76794159496592</v>
      </c>
      <c r="AA119" s="267">
        <v>0.73851900279082994</v>
      </c>
      <c r="AB119" s="267">
        <v>1.0360707578197343</v>
      </c>
      <c r="AC119" s="267">
        <v>3.6929305539560597</v>
      </c>
      <c r="AD119" s="267">
        <v>0.51659167482929724</v>
      </c>
      <c r="AE119" s="267">
        <v>1.0054231449388233</v>
      </c>
      <c r="AF119" s="267">
        <v>34.057812337763444</v>
      </c>
      <c r="AG119" s="267">
        <v>3.2523011264105777</v>
      </c>
      <c r="AH119" s="277">
        <v>159.98965617628872</v>
      </c>
    </row>
    <row r="120" spans="1:34" x14ac:dyDescent="0.25">
      <c r="A120" s="184" t="s">
        <v>992</v>
      </c>
      <c r="B120" s="185" t="s">
        <v>991</v>
      </c>
      <c r="C120" s="107" t="s">
        <v>882</v>
      </c>
      <c r="D120" s="111">
        <v>47.143506000000002</v>
      </c>
      <c r="E120" s="111">
        <v>-120.40458099999999</v>
      </c>
      <c r="F120" s="163" t="s">
        <v>801</v>
      </c>
      <c r="G120" s="243" t="s">
        <v>776</v>
      </c>
      <c r="H120" s="319">
        <v>478.65330157633736</v>
      </c>
      <c r="I120" s="267">
        <v>42.271851370764615</v>
      </c>
      <c r="J120" s="313">
        <v>0.72763723403455904</v>
      </c>
      <c r="K120" s="267">
        <v>6.1410158347859509</v>
      </c>
      <c r="L120" s="267">
        <v>3.4263449307173701</v>
      </c>
      <c r="M120" s="267">
        <v>1.7914850156012851</v>
      </c>
      <c r="N120" s="267">
        <v>6.1882361288671559</v>
      </c>
      <c r="O120" s="267">
        <v>4.169199012414035</v>
      </c>
      <c r="P120" s="267">
        <v>1.2775555596759582</v>
      </c>
      <c r="Q120" s="267">
        <v>19.70583547794828</v>
      </c>
      <c r="R120" s="267">
        <v>0.48826135343104227</v>
      </c>
      <c r="S120" s="267">
        <v>11.044564369589585</v>
      </c>
      <c r="T120" s="267">
        <v>23.795531520832519</v>
      </c>
      <c r="U120" s="267">
        <v>5.6829401982650163</v>
      </c>
      <c r="V120" s="267">
        <v>5.5741376557128204</v>
      </c>
      <c r="W120" s="268">
        <v>27.9607915852222</v>
      </c>
      <c r="X120" s="268">
        <v>36.697120900051246</v>
      </c>
      <c r="Y120" s="267">
        <v>5.7397912003042402</v>
      </c>
      <c r="Z120" s="269">
        <v>309.20466077460975</v>
      </c>
      <c r="AA120" s="267">
        <v>0.70851992932964158</v>
      </c>
      <c r="AB120" s="267">
        <v>0.99858708348679481</v>
      </c>
      <c r="AC120" s="267">
        <v>3.6361610885346582</v>
      </c>
      <c r="AD120" s="267">
        <v>0.50976797867615431</v>
      </c>
      <c r="AE120" s="267">
        <v>1.0041901152110233</v>
      </c>
      <c r="AF120" s="267">
        <v>33.328136837754982</v>
      </c>
      <c r="AG120" s="267">
        <v>3.2421415652320547</v>
      </c>
      <c r="AH120" s="277">
        <v>158.07105942010969</v>
      </c>
    </row>
    <row r="121" spans="1:34" x14ac:dyDescent="0.25">
      <c r="A121" s="184" t="s">
        <v>994</v>
      </c>
      <c r="B121" s="185" t="s">
        <v>993</v>
      </c>
      <c r="C121" s="107" t="s">
        <v>882</v>
      </c>
      <c r="D121" s="111">
        <v>47.144551999999997</v>
      </c>
      <c r="E121" s="111">
        <v>-120.40207700000001</v>
      </c>
      <c r="F121" s="163" t="s">
        <v>795</v>
      </c>
      <c r="G121" s="243" t="s">
        <v>784</v>
      </c>
      <c r="H121" s="319">
        <v>485.9957960343209</v>
      </c>
      <c r="I121" s="267">
        <v>40.934049962140961</v>
      </c>
      <c r="J121" s="313">
        <v>0.55400032583033942</v>
      </c>
      <c r="K121" s="267">
        <v>6.0047687385081705</v>
      </c>
      <c r="L121" s="267">
        <v>3.3862587111481255</v>
      </c>
      <c r="M121" s="267">
        <v>1.7657779647897738</v>
      </c>
      <c r="N121" s="267">
        <v>6.1245679611492623</v>
      </c>
      <c r="O121" s="267">
        <v>4.0505212234698105</v>
      </c>
      <c r="P121" s="267">
        <v>1.2418318554135537</v>
      </c>
      <c r="Q121" s="267">
        <v>19.753081723123017</v>
      </c>
      <c r="R121" s="267">
        <v>0.48020578899753025</v>
      </c>
      <c r="S121" s="267">
        <v>10.919377793555956</v>
      </c>
      <c r="T121" s="267">
        <v>23.524798484489683</v>
      </c>
      <c r="U121" s="267">
        <v>5.3668644212394545</v>
      </c>
      <c r="V121" s="267">
        <v>5.471032977432527</v>
      </c>
      <c r="W121" s="268">
        <v>22.644435485324465</v>
      </c>
      <c r="X121" s="268">
        <v>37.091029068350807</v>
      </c>
      <c r="Y121" s="267">
        <v>5.5436179285634886</v>
      </c>
      <c r="Z121" s="269">
        <v>309.61454108877172</v>
      </c>
      <c r="AA121" s="267">
        <v>0.69640671883411909</v>
      </c>
      <c r="AB121" s="267">
        <v>1.0266815375029339</v>
      </c>
      <c r="AC121" s="267">
        <v>3.475409659340817</v>
      </c>
      <c r="AD121" s="267">
        <v>0.51517520530227512</v>
      </c>
      <c r="AE121" s="267">
        <v>0.96360918230884562</v>
      </c>
      <c r="AF121" s="267">
        <v>33.499880519880698</v>
      </c>
      <c r="AG121" s="267">
        <v>3.1115041564311916</v>
      </c>
      <c r="AH121" s="277">
        <v>153.41995536025365</v>
      </c>
    </row>
    <row r="122" spans="1:34" x14ac:dyDescent="0.25">
      <c r="A122" s="184" t="s">
        <v>996</v>
      </c>
      <c r="B122" s="185" t="s">
        <v>995</v>
      </c>
      <c r="C122" s="107" t="s">
        <v>882</v>
      </c>
      <c r="D122" s="111">
        <v>47.138148000000001</v>
      </c>
      <c r="E122" s="111">
        <v>-120.404143</v>
      </c>
      <c r="F122" s="162" t="s">
        <v>801</v>
      </c>
      <c r="G122" s="243" t="s">
        <v>776</v>
      </c>
      <c r="H122" s="319">
        <v>453.72676012674248</v>
      </c>
      <c r="I122" s="267">
        <v>41.053559495061428</v>
      </c>
      <c r="J122" s="313">
        <v>0.73759944528058552</v>
      </c>
      <c r="K122" s="267">
        <v>5.9357357920757154</v>
      </c>
      <c r="L122" s="267">
        <v>3.3881807806408397</v>
      </c>
      <c r="M122" s="267">
        <v>1.7888021290047269</v>
      </c>
      <c r="N122" s="267">
        <v>6.1309212772478965</v>
      </c>
      <c r="O122" s="267">
        <v>4.0695338856841774</v>
      </c>
      <c r="P122" s="267">
        <v>1.2592991251430028</v>
      </c>
      <c r="Q122" s="267">
        <v>19.256910411728505</v>
      </c>
      <c r="R122" s="267">
        <v>0.49145797270206937</v>
      </c>
      <c r="S122" s="267">
        <v>10.895121958694586</v>
      </c>
      <c r="T122" s="267">
        <v>23.592450929412891</v>
      </c>
      <c r="U122" s="267">
        <v>5.5949330442661811</v>
      </c>
      <c r="V122" s="267">
        <v>5.4148902714098481</v>
      </c>
      <c r="W122" s="268">
        <v>27.391197719334752</v>
      </c>
      <c r="X122" s="268">
        <v>36.039208353849453</v>
      </c>
      <c r="Y122" s="267">
        <v>5.7239322013328007</v>
      </c>
      <c r="Z122" s="269">
        <v>308.34234994943199</v>
      </c>
      <c r="AA122" s="267">
        <v>0.70929386111994386</v>
      </c>
      <c r="AB122" s="267">
        <v>0.99032264063255193</v>
      </c>
      <c r="AC122" s="267">
        <v>3.5899745070053353</v>
      </c>
      <c r="AD122" s="267">
        <v>0.50221141271480585</v>
      </c>
      <c r="AE122" s="267">
        <v>0.97319680682466514</v>
      </c>
      <c r="AF122" s="267">
        <v>32.339465992913965</v>
      </c>
      <c r="AG122" s="267">
        <v>3.084733375029804</v>
      </c>
      <c r="AH122" s="277">
        <v>154.87419966992417</v>
      </c>
    </row>
    <row r="123" spans="1:34" x14ac:dyDescent="0.25">
      <c r="A123" s="184" t="s">
        <v>999</v>
      </c>
      <c r="B123" s="185" t="s">
        <v>998</v>
      </c>
      <c r="C123" s="107" t="s">
        <v>997</v>
      </c>
      <c r="D123" s="111">
        <v>47.190851000000002</v>
      </c>
      <c r="E123" s="111">
        <v>-120.480138</v>
      </c>
      <c r="F123" s="162" t="s">
        <v>801</v>
      </c>
      <c r="G123" s="243" t="s">
        <v>782</v>
      </c>
      <c r="H123" s="319">
        <v>504.41528663566254</v>
      </c>
      <c r="I123" s="267">
        <v>42.533200924656867</v>
      </c>
      <c r="J123" s="313">
        <v>0.73441534194614644</v>
      </c>
      <c r="K123" s="267">
        <v>6.1063690090393186</v>
      </c>
      <c r="L123" s="267">
        <v>3.4532264020779682</v>
      </c>
      <c r="M123" s="267">
        <v>1.8529211909278847</v>
      </c>
      <c r="N123" s="267">
        <v>6.3350371891663357</v>
      </c>
      <c r="O123" s="267">
        <v>4.2380379468710574</v>
      </c>
      <c r="P123" s="267">
        <v>1.2786931590741883</v>
      </c>
      <c r="Q123" s="267">
        <v>20.125916422897628</v>
      </c>
      <c r="R123" s="267">
        <v>0.49622008633593068</v>
      </c>
      <c r="S123" s="267">
        <v>11.242706316355971</v>
      </c>
      <c r="T123" s="267">
        <v>24.159629204488738</v>
      </c>
      <c r="U123" s="267">
        <v>5.7124925759786587</v>
      </c>
      <c r="V123" s="267">
        <v>5.6252055666321308</v>
      </c>
      <c r="W123" s="268">
        <v>28.468019472994211</v>
      </c>
      <c r="X123" s="268">
        <v>37.569373518060253</v>
      </c>
      <c r="Y123" s="267">
        <v>5.8061025545864737</v>
      </c>
      <c r="Z123" s="269">
        <v>314.03232141371637</v>
      </c>
      <c r="AA123" s="267">
        <v>0.73598171109980315</v>
      </c>
      <c r="AB123" s="267">
        <v>1.032433730627182</v>
      </c>
      <c r="AC123" s="267">
        <v>3.7120018082022295</v>
      </c>
      <c r="AD123" s="267">
        <v>0.53858010222728769</v>
      </c>
      <c r="AE123" s="267">
        <v>1.0789983686536329</v>
      </c>
      <c r="AF123" s="267">
        <v>34.605840031422218</v>
      </c>
      <c r="AG123" s="267">
        <v>3.220005372371527</v>
      </c>
      <c r="AH123" s="277">
        <v>159.55619545881751</v>
      </c>
    </row>
    <row r="124" spans="1:34" x14ac:dyDescent="0.25">
      <c r="A124" s="184" t="s">
        <v>1002</v>
      </c>
      <c r="B124" s="185" t="s">
        <v>1001</v>
      </c>
      <c r="C124" s="107" t="s">
        <v>1000</v>
      </c>
      <c r="D124" s="111">
        <v>47.178902000000001</v>
      </c>
      <c r="E124" s="111">
        <v>-120.477413</v>
      </c>
      <c r="F124" s="162" t="s">
        <v>807</v>
      </c>
      <c r="G124" s="243" t="s">
        <v>776</v>
      </c>
      <c r="H124" s="319">
        <v>540.59305977185693</v>
      </c>
      <c r="I124" s="267">
        <v>44.548413499978558</v>
      </c>
      <c r="J124" s="313">
        <v>0.87740875510603566</v>
      </c>
      <c r="K124" s="267">
        <v>6.0513183492367899</v>
      </c>
      <c r="L124" s="267">
        <v>3.3948795144140833</v>
      </c>
      <c r="M124" s="267">
        <v>1.7866809825119334</v>
      </c>
      <c r="N124" s="267">
        <v>6.1319019413712903</v>
      </c>
      <c r="O124" s="267">
        <v>4.2255163126686996</v>
      </c>
      <c r="P124" s="267">
        <v>1.2529585968324271</v>
      </c>
      <c r="Q124" s="267">
        <v>21.483419081341491</v>
      </c>
      <c r="R124" s="267">
        <v>0.49604299896587589</v>
      </c>
      <c r="S124" s="267">
        <v>11.100120561080775</v>
      </c>
      <c r="T124" s="267">
        <v>24.697590679471638</v>
      </c>
      <c r="U124" s="267">
        <v>6.6313276171617614</v>
      </c>
      <c r="V124" s="267">
        <v>5.7655426495497561</v>
      </c>
      <c r="W124" s="268">
        <v>31.49756310642687</v>
      </c>
      <c r="X124" s="268">
        <v>35.407908628230146</v>
      </c>
      <c r="Y124" s="267">
        <v>5.7802372065568441</v>
      </c>
      <c r="Z124" s="269">
        <v>316.63366205103017</v>
      </c>
      <c r="AA124" s="267">
        <v>0.71424936024978269</v>
      </c>
      <c r="AB124" s="267">
        <v>0.98885324540941866</v>
      </c>
      <c r="AC124" s="267">
        <v>4.1524449585533008</v>
      </c>
      <c r="AD124" s="267">
        <v>0.52766830244771734</v>
      </c>
      <c r="AE124" s="267">
        <v>1.185188228028295</v>
      </c>
      <c r="AF124" s="267">
        <v>33.483676935914303</v>
      </c>
      <c r="AG124" s="267">
        <v>3.168144079701209</v>
      </c>
      <c r="AH124" s="277">
        <v>160.4166490131326</v>
      </c>
    </row>
    <row r="125" spans="1:34" x14ac:dyDescent="0.25">
      <c r="A125" s="184" t="s">
        <v>1005</v>
      </c>
      <c r="B125" s="185" t="s">
        <v>1004</v>
      </c>
      <c r="C125" s="107" t="s">
        <v>1003</v>
      </c>
      <c r="D125" s="111">
        <v>47.172375000000002</v>
      </c>
      <c r="E125" s="111">
        <v>-120.47457</v>
      </c>
      <c r="F125" s="162" t="s">
        <v>801</v>
      </c>
      <c r="G125" s="243" t="s">
        <v>776</v>
      </c>
      <c r="H125" s="319">
        <v>476.05078380819032</v>
      </c>
      <c r="I125" s="267">
        <v>41.529640188183272</v>
      </c>
      <c r="J125" s="313">
        <v>0.76736790917815545</v>
      </c>
      <c r="K125" s="267">
        <v>5.9545072717179268</v>
      </c>
      <c r="L125" s="267">
        <v>3.4406470204905948</v>
      </c>
      <c r="M125" s="267">
        <v>1.7901958393746271</v>
      </c>
      <c r="N125" s="267">
        <v>6.0866277549282612</v>
      </c>
      <c r="O125" s="267">
        <v>4.1203954209172595</v>
      </c>
      <c r="P125" s="267">
        <v>1.2674435033386082</v>
      </c>
      <c r="Q125" s="267">
        <v>19.679548369795238</v>
      </c>
      <c r="R125" s="267">
        <v>0.48148518192454115</v>
      </c>
      <c r="S125" s="267">
        <v>11.118769083339018</v>
      </c>
      <c r="T125" s="267">
        <v>23.389373265545551</v>
      </c>
      <c r="U125" s="267">
        <v>5.6620693519271539</v>
      </c>
      <c r="V125" s="267">
        <v>5.4971722069684539</v>
      </c>
      <c r="W125" s="268">
        <v>26.88276212259645</v>
      </c>
      <c r="X125" s="268">
        <v>37.104915229057539</v>
      </c>
      <c r="Y125" s="267">
        <v>5.7104984055232295</v>
      </c>
      <c r="Z125" s="269">
        <v>311.22375573233398</v>
      </c>
      <c r="AA125" s="267">
        <v>0.70384288318304644</v>
      </c>
      <c r="AB125" s="267">
        <v>1.0159395531452156</v>
      </c>
      <c r="AC125" s="267">
        <v>3.6384990338345893</v>
      </c>
      <c r="AD125" s="267">
        <v>0.51488440701119909</v>
      </c>
      <c r="AE125" s="267">
        <v>0.98885481226584082</v>
      </c>
      <c r="AF125" s="267">
        <v>33.335759740167589</v>
      </c>
      <c r="AG125" s="267">
        <v>3.1061997335833085</v>
      </c>
      <c r="AH125" s="277">
        <v>156.37749230896281</v>
      </c>
    </row>
    <row r="126" spans="1:34" x14ac:dyDescent="0.25">
      <c r="A126" s="184" t="s">
        <v>1007</v>
      </c>
      <c r="B126" s="185" t="s">
        <v>1006</v>
      </c>
      <c r="C126" s="107" t="s">
        <v>898</v>
      </c>
      <c r="D126" s="111">
        <v>47.109206</v>
      </c>
      <c r="E126" s="111">
        <v>-120.434178</v>
      </c>
      <c r="F126" s="162" t="s">
        <v>807</v>
      </c>
      <c r="G126" s="243" t="s">
        <v>776</v>
      </c>
      <c r="H126" s="319">
        <v>524.28903583378769</v>
      </c>
      <c r="I126" s="267">
        <v>43.598660980810024</v>
      </c>
      <c r="J126" s="313">
        <v>0.88288072447036114</v>
      </c>
      <c r="K126" s="267">
        <v>5.8154376246604151</v>
      </c>
      <c r="L126" s="267">
        <v>3.3601098240207778</v>
      </c>
      <c r="M126" s="267">
        <v>1.7396814120389701</v>
      </c>
      <c r="N126" s="267">
        <v>5.9867611010796855</v>
      </c>
      <c r="O126" s="267">
        <v>4.2478129940564697</v>
      </c>
      <c r="P126" s="267">
        <v>1.2371743568452107</v>
      </c>
      <c r="Q126" s="267">
        <v>20.8171577663263</v>
      </c>
      <c r="R126" s="267">
        <v>0.48727152914539557</v>
      </c>
      <c r="S126" s="267">
        <v>11.237767038630345</v>
      </c>
      <c r="T126" s="267">
        <v>24.052102152945352</v>
      </c>
      <c r="U126" s="267">
        <v>6.2902305777760166</v>
      </c>
      <c r="V126" s="267">
        <v>5.6738692943573277</v>
      </c>
      <c r="W126" s="268">
        <v>32.058709404833976</v>
      </c>
      <c r="X126" s="268">
        <v>35.721602022346772</v>
      </c>
      <c r="Y126" s="267">
        <v>5.6941571356501504</v>
      </c>
      <c r="Z126" s="269">
        <v>313.15973626905253</v>
      </c>
      <c r="AA126" s="267">
        <v>0.71297415030257805</v>
      </c>
      <c r="AB126" s="267">
        <v>0.99249351662769736</v>
      </c>
      <c r="AC126" s="267">
        <v>4.0957506785089448</v>
      </c>
      <c r="AD126" s="267">
        <v>0.50289945372079614</v>
      </c>
      <c r="AE126" s="267">
        <v>1.1020733974799504</v>
      </c>
      <c r="AF126" s="267">
        <v>32.992151396911474</v>
      </c>
      <c r="AG126" s="267">
        <v>3.1346904692334068</v>
      </c>
      <c r="AH126" s="277">
        <v>161.37423521301858</v>
      </c>
    </row>
    <row r="127" spans="1:34" x14ac:dyDescent="0.25">
      <c r="A127" s="184" t="s">
        <v>1010</v>
      </c>
      <c r="B127" s="185" t="s">
        <v>1009</v>
      </c>
      <c r="C127" s="107" t="s">
        <v>1008</v>
      </c>
      <c r="D127" s="111">
        <v>47.152312000000002</v>
      </c>
      <c r="E127" s="111">
        <v>-120.431467</v>
      </c>
      <c r="F127" s="162" t="s">
        <v>807</v>
      </c>
      <c r="G127" s="243" t="s">
        <v>776</v>
      </c>
      <c r="H127" s="319">
        <v>529.15088828607372</v>
      </c>
      <c r="I127" s="267">
        <v>42.462601180746972</v>
      </c>
      <c r="J127" s="313">
        <v>0.81676694989774057</v>
      </c>
      <c r="K127" s="267">
        <v>5.6944417667572642</v>
      </c>
      <c r="L127" s="267">
        <v>3.3047793203134348</v>
      </c>
      <c r="M127" s="267">
        <v>1.7221291088479547</v>
      </c>
      <c r="N127" s="267">
        <v>5.8605236372987202</v>
      </c>
      <c r="O127" s="267">
        <v>4.0995397270218001</v>
      </c>
      <c r="P127" s="267">
        <v>1.2195083683574703</v>
      </c>
      <c r="Q127" s="267">
        <v>20.301568979295276</v>
      </c>
      <c r="R127" s="267">
        <v>0.48633391940785303</v>
      </c>
      <c r="S127" s="267">
        <v>10.804556116909495</v>
      </c>
      <c r="T127" s="267">
        <v>23.256772016008899</v>
      </c>
      <c r="U127" s="267">
        <v>6.0132839212467495</v>
      </c>
      <c r="V127" s="267">
        <v>5.5095084418190687</v>
      </c>
      <c r="W127" s="268">
        <v>29.482026726089622</v>
      </c>
      <c r="X127" s="268">
        <v>35.688028272387946</v>
      </c>
      <c r="Y127" s="267">
        <v>5.4412820104413653</v>
      </c>
      <c r="Z127" s="269">
        <v>319.09910749036567</v>
      </c>
      <c r="AA127" s="267">
        <v>0.67185223177358877</v>
      </c>
      <c r="AB127" s="267">
        <v>0.96692489063327225</v>
      </c>
      <c r="AC127" s="267">
        <v>3.9259879708966019</v>
      </c>
      <c r="AD127" s="267">
        <v>0.49723533035485012</v>
      </c>
      <c r="AE127" s="267">
        <v>1.0565921092665602</v>
      </c>
      <c r="AF127" s="267">
        <v>32.113707279714866</v>
      </c>
      <c r="AG127" s="267">
        <v>3.0611315171755793</v>
      </c>
      <c r="AH127" s="277">
        <v>158.03364824716954</v>
      </c>
    </row>
    <row r="128" spans="1:34" x14ac:dyDescent="0.25">
      <c r="A128" s="184" t="s">
        <v>1012</v>
      </c>
      <c r="B128" s="185" t="s">
        <v>1011</v>
      </c>
      <c r="C128" s="107" t="s">
        <v>838</v>
      </c>
      <c r="D128" s="111">
        <v>47.147843000000002</v>
      </c>
      <c r="E128" s="111">
        <v>-120.43676499999999</v>
      </c>
      <c r="F128" s="162" t="s">
        <v>807</v>
      </c>
      <c r="G128" s="243" t="s">
        <v>776</v>
      </c>
      <c r="H128" s="319">
        <v>546.10270481979614</v>
      </c>
      <c r="I128" s="267">
        <v>45.256872721194945</v>
      </c>
      <c r="J128" s="313">
        <v>0.95122174513133451</v>
      </c>
      <c r="K128" s="267">
        <v>6.0584499746159617</v>
      </c>
      <c r="L128" s="267">
        <v>3.4060449289818595</v>
      </c>
      <c r="M128" s="267">
        <v>1.7827162619175314</v>
      </c>
      <c r="N128" s="267">
        <v>6.1494803885814138</v>
      </c>
      <c r="O128" s="267">
        <v>4.3785377439261328</v>
      </c>
      <c r="P128" s="267">
        <v>1.2629361947770072</v>
      </c>
      <c r="Q128" s="267">
        <v>21.447981736177642</v>
      </c>
      <c r="R128" s="267">
        <v>0.49035296299018377</v>
      </c>
      <c r="S128" s="267">
        <v>11.302594844415577</v>
      </c>
      <c r="T128" s="267">
        <v>25.262242246362952</v>
      </c>
      <c r="U128" s="267">
        <v>6.4894490838833976</v>
      </c>
      <c r="V128" s="267">
        <v>5.9095087117338716</v>
      </c>
      <c r="W128" s="268">
        <v>32.953019852226461</v>
      </c>
      <c r="X128" s="268">
        <v>35.625294884975837</v>
      </c>
      <c r="Y128" s="267">
        <v>5.8597547095398879</v>
      </c>
      <c r="Z128" s="269">
        <v>315.25215663338054</v>
      </c>
      <c r="AA128" s="267">
        <v>0.72194131810874995</v>
      </c>
      <c r="AB128" s="267">
        <v>1.0054830785093036</v>
      </c>
      <c r="AC128" s="267">
        <v>4.2064414851071259</v>
      </c>
      <c r="AD128" s="267">
        <v>0.52167233266248192</v>
      </c>
      <c r="AE128" s="267">
        <v>1.1508591807734223</v>
      </c>
      <c r="AF128" s="267">
        <v>33.886627578757007</v>
      </c>
      <c r="AG128" s="267">
        <v>3.1715430585275115</v>
      </c>
      <c r="AH128" s="277">
        <v>163.33307985179641</v>
      </c>
    </row>
    <row r="129" spans="1:34" x14ac:dyDescent="0.25">
      <c r="A129" s="184" t="s">
        <v>1015</v>
      </c>
      <c r="B129" s="185" t="s">
        <v>1014</v>
      </c>
      <c r="C129" s="107" t="s">
        <v>1013</v>
      </c>
      <c r="D129" s="111">
        <v>47.139949999999999</v>
      </c>
      <c r="E129" s="111">
        <v>-120.439616</v>
      </c>
      <c r="F129" s="162" t="s">
        <v>801</v>
      </c>
      <c r="G129" s="243" t="s">
        <v>784</v>
      </c>
      <c r="H129" s="319">
        <v>499.52211437933954</v>
      </c>
      <c r="I129" s="267">
        <v>43.687243166575414</v>
      </c>
      <c r="J129" s="313">
        <v>0.75309007833349706</v>
      </c>
      <c r="K129" s="267">
        <v>6.2581330287716233</v>
      </c>
      <c r="L129" s="267">
        <v>3.5692997630343353</v>
      </c>
      <c r="M129" s="267">
        <v>1.8451556182416053</v>
      </c>
      <c r="N129" s="267">
        <v>6.4754189840700471</v>
      </c>
      <c r="O129" s="267">
        <v>4.2939839239821547</v>
      </c>
      <c r="P129" s="267">
        <v>1.3235995687966631</v>
      </c>
      <c r="Q129" s="267">
        <v>20.591298738724451</v>
      </c>
      <c r="R129" s="267">
        <v>0.50731817576781435</v>
      </c>
      <c r="S129" s="267">
        <v>11.460339161326177</v>
      </c>
      <c r="T129" s="267">
        <v>25.099779554236324</v>
      </c>
      <c r="U129" s="267">
        <v>5.8907466463294647</v>
      </c>
      <c r="V129" s="267">
        <v>5.7632756622890842</v>
      </c>
      <c r="W129" s="268">
        <v>28.965575350739215</v>
      </c>
      <c r="X129" s="268">
        <v>37.211263478288167</v>
      </c>
      <c r="Y129" s="267">
        <v>6.0051704194146405</v>
      </c>
      <c r="Z129" s="269">
        <v>314.16857652061771</v>
      </c>
      <c r="AA129" s="267">
        <v>0.73957470229141442</v>
      </c>
      <c r="AB129" s="267">
        <v>1.0472113788655719</v>
      </c>
      <c r="AC129" s="267">
        <v>3.7884973506871571</v>
      </c>
      <c r="AD129" s="267">
        <v>0.53096785058384544</v>
      </c>
      <c r="AE129" s="267">
        <v>1.0415900848809325</v>
      </c>
      <c r="AF129" s="267">
        <v>35.155381648645964</v>
      </c>
      <c r="AG129" s="267">
        <v>3.2521728948650015</v>
      </c>
      <c r="AH129" s="277">
        <v>163.57167387517811</v>
      </c>
    </row>
    <row r="130" spans="1:34" x14ac:dyDescent="0.25">
      <c r="A130" s="184" t="s">
        <v>1017</v>
      </c>
      <c r="B130" s="185" t="s">
        <v>1016</v>
      </c>
      <c r="C130" s="107" t="s">
        <v>1013</v>
      </c>
      <c r="D130" s="111">
        <v>47.134065999999997</v>
      </c>
      <c r="E130" s="111">
        <v>-120.44076699999999</v>
      </c>
      <c r="F130" s="162" t="s">
        <v>625</v>
      </c>
      <c r="G130" s="243" t="s">
        <v>776</v>
      </c>
      <c r="H130" s="319">
        <v>473.42490247930647</v>
      </c>
      <c r="I130" s="267">
        <v>41.335235758670045</v>
      </c>
      <c r="J130" s="313">
        <v>0.81888813339524857</v>
      </c>
      <c r="K130" s="267">
        <v>5.9564102986511571</v>
      </c>
      <c r="L130" s="267">
        <v>3.3833216571952978</v>
      </c>
      <c r="M130" s="267">
        <v>1.8310676572743025</v>
      </c>
      <c r="N130" s="267">
        <v>6.1146142072645207</v>
      </c>
      <c r="O130" s="267">
        <v>4.2095812027028447</v>
      </c>
      <c r="P130" s="267">
        <v>1.2653177951618937</v>
      </c>
      <c r="Q130" s="267">
        <v>19.372718553532774</v>
      </c>
      <c r="R130" s="267">
        <v>0.48001211664860588</v>
      </c>
      <c r="S130" s="267">
        <v>11.370207170823646</v>
      </c>
      <c r="T130" s="267">
        <v>23.389298928395633</v>
      </c>
      <c r="U130" s="267">
        <v>5.6140117027441088</v>
      </c>
      <c r="V130" s="267">
        <v>5.4426401802270918</v>
      </c>
      <c r="W130" s="268">
        <v>29.562221793602159</v>
      </c>
      <c r="X130" s="268">
        <v>38.448054181581433</v>
      </c>
      <c r="Y130" s="267">
        <v>5.5609688742719694</v>
      </c>
      <c r="Z130" s="269">
        <v>334.64801892008751</v>
      </c>
      <c r="AA130" s="267">
        <v>0.73526037320655624</v>
      </c>
      <c r="AB130" s="267">
        <v>1.0040826195427399</v>
      </c>
      <c r="AC130" s="267">
        <v>3.713164479240604</v>
      </c>
      <c r="AD130" s="267">
        <v>0.51100485626210901</v>
      </c>
      <c r="AE130" s="267">
        <v>0.99286341557857605</v>
      </c>
      <c r="AF130" s="267">
        <v>33.416034170449286</v>
      </c>
      <c r="AG130" s="267">
        <v>3.1377214379186529</v>
      </c>
      <c r="AH130" s="277">
        <v>159.28637423626861</v>
      </c>
    </row>
    <row r="131" spans="1:34" x14ac:dyDescent="0.25">
      <c r="A131" s="184" t="s">
        <v>1019</v>
      </c>
      <c r="B131" s="185" t="s">
        <v>1018</v>
      </c>
      <c r="C131" s="107" t="s">
        <v>1013</v>
      </c>
      <c r="D131" s="111">
        <v>47.141527000000004</v>
      </c>
      <c r="E131" s="111">
        <v>-120.444164</v>
      </c>
      <c r="F131" s="162" t="s">
        <v>781</v>
      </c>
      <c r="G131" s="243" t="s">
        <v>782</v>
      </c>
      <c r="H131" s="319">
        <v>703.88779162587173</v>
      </c>
      <c r="I131" s="267">
        <v>52.508787307801789</v>
      </c>
      <c r="J131" s="313">
        <v>1.4041910098355492</v>
      </c>
      <c r="K131" s="267">
        <v>6.2867627134386046</v>
      </c>
      <c r="L131" s="267">
        <v>3.5531779163646853</v>
      </c>
      <c r="M131" s="267">
        <v>1.8571743519418498</v>
      </c>
      <c r="N131" s="267">
        <v>6.6728882829978806</v>
      </c>
      <c r="O131" s="267">
        <v>5.0011742762848277</v>
      </c>
      <c r="P131" s="267">
        <v>1.3160286317287815</v>
      </c>
      <c r="Q131" s="267">
        <v>25.67178450589379</v>
      </c>
      <c r="R131" s="267">
        <v>0.49374403227610109</v>
      </c>
      <c r="S131" s="267">
        <v>12.491364124877089</v>
      </c>
      <c r="T131" s="267">
        <v>27.774333161229439</v>
      </c>
      <c r="U131" s="267">
        <v>9.5525236373232065</v>
      </c>
      <c r="V131" s="267">
        <v>6.7593397079110398</v>
      </c>
      <c r="W131" s="268">
        <v>48.813431260882687</v>
      </c>
      <c r="X131" s="268">
        <v>30.667320019323167</v>
      </c>
      <c r="Y131" s="267">
        <v>6.4330782531514288</v>
      </c>
      <c r="Z131" s="269">
        <v>309.61892643355094</v>
      </c>
      <c r="AA131" s="267">
        <v>0.83275225364894478</v>
      </c>
      <c r="AB131" s="267">
        <v>1.076243236987815</v>
      </c>
      <c r="AC131" s="267">
        <v>6.4217838096165467</v>
      </c>
      <c r="AD131" s="267">
        <v>0.53644518159569665</v>
      </c>
      <c r="AE131" s="267">
        <v>1.7967236766547396</v>
      </c>
      <c r="AF131" s="267">
        <v>35.260871174223816</v>
      </c>
      <c r="AG131" s="267">
        <v>3.2861508552831267</v>
      </c>
      <c r="AH131" s="277">
        <v>186.87817991123001</v>
      </c>
    </row>
    <row r="132" spans="1:34" x14ac:dyDescent="0.25">
      <c r="A132" s="184" t="s">
        <v>1021</v>
      </c>
      <c r="B132" s="185" t="s">
        <v>1020</v>
      </c>
      <c r="C132" s="107" t="s">
        <v>1013</v>
      </c>
      <c r="D132" s="111">
        <v>47.137275000000002</v>
      </c>
      <c r="E132" s="111">
        <v>-120.451397</v>
      </c>
      <c r="F132" s="162" t="s">
        <v>781</v>
      </c>
      <c r="G132" s="243" t="s">
        <v>776</v>
      </c>
      <c r="H132" s="319">
        <v>696.96808459780925</v>
      </c>
      <c r="I132" s="267">
        <v>52.397505556703507</v>
      </c>
      <c r="J132" s="313">
        <v>0.97500002002638964</v>
      </c>
      <c r="K132" s="267">
        <v>6.3051410223706741</v>
      </c>
      <c r="L132" s="267">
        <v>3.5017535032804683</v>
      </c>
      <c r="M132" s="267">
        <v>1.9301170869792386</v>
      </c>
      <c r="N132" s="267">
        <v>6.6798031165579026</v>
      </c>
      <c r="O132" s="267">
        <v>5.0112978268270547</v>
      </c>
      <c r="P132" s="267">
        <v>1.3201733968772529</v>
      </c>
      <c r="Q132" s="267">
        <v>25.459199809348082</v>
      </c>
      <c r="R132" s="267">
        <v>0.50029683305289374</v>
      </c>
      <c r="S132" s="267">
        <v>12.510798171255111</v>
      </c>
      <c r="T132" s="267">
        <v>27.923148023731731</v>
      </c>
      <c r="U132" s="267">
        <v>9.799297217642259</v>
      </c>
      <c r="V132" s="267">
        <v>6.6473133000803708</v>
      </c>
      <c r="W132" s="268">
        <v>41.365442967590539</v>
      </c>
      <c r="X132" s="268">
        <v>31.091753124174531</v>
      </c>
      <c r="Y132" s="267">
        <v>6.4566785721301985</v>
      </c>
      <c r="Z132" s="269">
        <v>318.98056767882667</v>
      </c>
      <c r="AA132" s="267">
        <v>0.83228678464485062</v>
      </c>
      <c r="AB132" s="267">
        <v>1.0760036684997967</v>
      </c>
      <c r="AC132" s="267">
        <v>6.4594279766774703</v>
      </c>
      <c r="AD132" s="267">
        <v>0.53242262067813972</v>
      </c>
      <c r="AE132" s="267">
        <v>1.8800514760334843</v>
      </c>
      <c r="AF132" s="267">
        <v>35.239659084700939</v>
      </c>
      <c r="AG132" s="267">
        <v>3.2365251050625807</v>
      </c>
      <c r="AH132" s="277">
        <v>188.59812796969942</v>
      </c>
    </row>
    <row r="133" spans="1:34" x14ac:dyDescent="0.25">
      <c r="A133" s="184" t="s">
        <v>1023</v>
      </c>
      <c r="B133" s="185" t="s">
        <v>1022</v>
      </c>
      <c r="C133" s="107" t="s">
        <v>1013</v>
      </c>
      <c r="D133" s="111">
        <v>47.138688999999999</v>
      </c>
      <c r="E133" s="111">
        <v>-120.447739</v>
      </c>
      <c r="F133" s="162" t="s">
        <v>781</v>
      </c>
      <c r="G133" s="243" t="s">
        <v>776</v>
      </c>
      <c r="H133" s="319">
        <v>793.3054328969688</v>
      </c>
      <c r="I133" s="267">
        <v>52.470701020869264</v>
      </c>
      <c r="J133" s="313">
        <v>1.5062673212928925</v>
      </c>
      <c r="K133" s="267">
        <v>6.3572364936682337</v>
      </c>
      <c r="L133" s="267">
        <v>3.5544427145872897</v>
      </c>
      <c r="M133" s="267">
        <v>1.903951145509921</v>
      </c>
      <c r="N133" s="267">
        <v>6.6342808601643313</v>
      </c>
      <c r="O133" s="267">
        <v>5.044507025275224</v>
      </c>
      <c r="P133" s="267">
        <v>1.3104596540043183</v>
      </c>
      <c r="Q133" s="267">
        <v>25.722765428790378</v>
      </c>
      <c r="R133" s="267">
        <v>0.48771415707079052</v>
      </c>
      <c r="S133" s="267">
        <v>12.626273744726848</v>
      </c>
      <c r="T133" s="267">
        <v>27.734294404053099</v>
      </c>
      <c r="U133" s="267">
        <v>9.907187227167741</v>
      </c>
      <c r="V133" s="267">
        <v>6.7028064125171847</v>
      </c>
      <c r="W133" s="268">
        <v>51.682864549807931</v>
      </c>
      <c r="X133" s="268">
        <v>31.520806962570422</v>
      </c>
      <c r="Y133" s="267">
        <v>6.3795158728969747</v>
      </c>
      <c r="Z133" s="269">
        <v>318.34742026388875</v>
      </c>
      <c r="AA133" s="267">
        <v>0.83648225042756286</v>
      </c>
      <c r="AB133" s="267">
        <v>1.0745126445954045</v>
      </c>
      <c r="AC133" s="267">
        <v>6.3964472527338341</v>
      </c>
      <c r="AD133" s="267">
        <v>0.53028861650326831</v>
      </c>
      <c r="AE133" s="267">
        <v>1.8751426574242951</v>
      </c>
      <c r="AF133" s="267">
        <v>35.322038326268732</v>
      </c>
      <c r="AG133" s="267">
        <v>3.2690878228338698</v>
      </c>
      <c r="AH133" s="277">
        <v>189.01385066026486</v>
      </c>
    </row>
    <row r="134" spans="1:34" x14ac:dyDescent="0.25">
      <c r="A134" s="184" t="s">
        <v>1025</v>
      </c>
      <c r="B134" s="185" t="s">
        <v>1024</v>
      </c>
      <c r="C134" s="107" t="s">
        <v>839</v>
      </c>
      <c r="D134" s="111">
        <v>47.133676000000001</v>
      </c>
      <c r="E134" s="111">
        <v>-120.45729</v>
      </c>
      <c r="F134" s="162" t="s">
        <v>625</v>
      </c>
      <c r="G134" s="243" t="s">
        <v>776</v>
      </c>
      <c r="H134" s="319">
        <v>468.91308276717319</v>
      </c>
      <c r="I134" s="267">
        <v>41.901648179198375</v>
      </c>
      <c r="J134" s="313">
        <v>0.7321761468856286</v>
      </c>
      <c r="K134" s="267">
        <v>6.0661367343788788</v>
      </c>
      <c r="L134" s="267">
        <v>3.4622309723689875</v>
      </c>
      <c r="M134" s="267">
        <v>1.8684718442713131</v>
      </c>
      <c r="N134" s="267">
        <v>6.261716072765565</v>
      </c>
      <c r="O134" s="267">
        <v>4.3001582937493534</v>
      </c>
      <c r="P134" s="267">
        <v>1.2755876460773472</v>
      </c>
      <c r="Q134" s="267">
        <v>19.618492434936019</v>
      </c>
      <c r="R134" s="267">
        <v>0.47554331475070183</v>
      </c>
      <c r="S134" s="267">
        <v>11.674930366003036</v>
      </c>
      <c r="T134" s="267">
        <v>23.790845958446649</v>
      </c>
      <c r="U134" s="267">
        <v>5.6929943629000128</v>
      </c>
      <c r="V134" s="267">
        <v>5.4730522219867925</v>
      </c>
      <c r="W134" s="268">
        <v>28.164530256035313</v>
      </c>
      <c r="X134" s="268">
        <v>38.440831530320501</v>
      </c>
      <c r="Y134" s="267">
        <v>5.6928820682044154</v>
      </c>
      <c r="Z134" s="269">
        <v>330.08751636824553</v>
      </c>
      <c r="AA134" s="267">
        <v>0.74550379322169691</v>
      </c>
      <c r="AB134" s="267">
        <v>1.0369290791701717</v>
      </c>
      <c r="AC134" s="267">
        <v>3.796005293492688</v>
      </c>
      <c r="AD134" s="267">
        <v>0.51419881410551116</v>
      </c>
      <c r="AE134" s="267">
        <v>1.0260745903567827</v>
      </c>
      <c r="AF134" s="267">
        <v>34.024918339350073</v>
      </c>
      <c r="AG134" s="267">
        <v>3.1347353391698762</v>
      </c>
      <c r="AH134" s="277">
        <v>160.85232332817844</v>
      </c>
    </row>
    <row r="135" spans="1:34" x14ac:dyDescent="0.25">
      <c r="A135" s="184" t="s">
        <v>1027</v>
      </c>
      <c r="B135" s="185" t="s">
        <v>1026</v>
      </c>
      <c r="C135" s="107" t="s">
        <v>799</v>
      </c>
      <c r="D135" s="111">
        <v>47.149957000000001</v>
      </c>
      <c r="E135" s="111">
        <v>-120.455825</v>
      </c>
      <c r="F135" s="162" t="s">
        <v>790</v>
      </c>
      <c r="G135" s="243" t="s">
        <v>784</v>
      </c>
      <c r="H135" s="319">
        <v>591.88751334860649</v>
      </c>
      <c r="I135" s="267">
        <v>45.969018710223601</v>
      </c>
      <c r="J135" s="313">
        <v>1.1380640395542514</v>
      </c>
      <c r="K135" s="267">
        <v>5.9068014945476577</v>
      </c>
      <c r="L135" s="267">
        <v>3.3340358561253196</v>
      </c>
      <c r="M135" s="267">
        <v>1.794333941690923</v>
      </c>
      <c r="N135" s="267">
        <v>6.1382665764387498</v>
      </c>
      <c r="O135" s="267">
        <v>4.4456701676781618</v>
      </c>
      <c r="P135" s="267">
        <v>1.2434228096467212</v>
      </c>
      <c r="Q135" s="267">
        <v>21.890040307184787</v>
      </c>
      <c r="R135" s="267">
        <v>0.48568598048447148</v>
      </c>
      <c r="S135" s="267">
        <v>11.251550000375609</v>
      </c>
      <c r="T135" s="267">
        <v>25.057873351868704</v>
      </c>
      <c r="U135" s="267">
        <v>8.080258858447694</v>
      </c>
      <c r="V135" s="267">
        <v>5.9043440232540148</v>
      </c>
      <c r="W135" s="268">
        <v>42.297964956083831</v>
      </c>
      <c r="X135" s="268">
        <v>33.490857169241544</v>
      </c>
      <c r="Y135" s="267">
        <v>5.7376043345964272</v>
      </c>
      <c r="Z135" s="269">
        <v>317.34443881486771</v>
      </c>
      <c r="AA135" s="267">
        <v>0.7355488716055808</v>
      </c>
      <c r="AB135" s="267">
        <v>1.0023102328729745</v>
      </c>
      <c r="AC135" s="267">
        <v>5.1391826885090479</v>
      </c>
      <c r="AD135" s="267">
        <v>0.48588597487013585</v>
      </c>
      <c r="AE135" s="267">
        <v>1.5047262830261448</v>
      </c>
      <c r="AF135" s="267">
        <v>32.708918063423312</v>
      </c>
      <c r="AG135" s="267">
        <v>3.0492962191135478</v>
      </c>
      <c r="AH135" s="277">
        <v>166.20815027509335</v>
      </c>
    </row>
    <row r="136" spans="1:34" x14ac:dyDescent="0.25">
      <c r="A136" s="184" t="s">
        <v>1029</v>
      </c>
      <c r="B136" s="185" t="s">
        <v>1028</v>
      </c>
      <c r="C136" s="107" t="s">
        <v>799</v>
      </c>
      <c r="D136" s="111">
        <v>47.150024999999999</v>
      </c>
      <c r="E136" s="111">
        <v>-120.456245</v>
      </c>
      <c r="F136" s="162" t="s">
        <v>790</v>
      </c>
      <c r="G136" s="243" t="s">
        <v>776</v>
      </c>
      <c r="H136" s="319">
        <v>597.10942977863431</v>
      </c>
      <c r="I136" s="267">
        <v>45.869650417669824</v>
      </c>
      <c r="J136" s="313">
        <v>1.1686614706323359</v>
      </c>
      <c r="K136" s="267">
        <v>5.9736707580016537</v>
      </c>
      <c r="L136" s="267">
        <v>3.299875029578978</v>
      </c>
      <c r="M136" s="267">
        <v>1.7958177177334875</v>
      </c>
      <c r="N136" s="267">
        <v>6.0915246514760044</v>
      </c>
      <c r="O136" s="267">
        <v>4.4137331785481226</v>
      </c>
      <c r="P136" s="267">
        <v>1.228248559993437</v>
      </c>
      <c r="Q136" s="267">
        <v>22.058126079554494</v>
      </c>
      <c r="R136" s="267">
        <v>0.47357416884676701</v>
      </c>
      <c r="S136" s="267">
        <v>11.341797420665372</v>
      </c>
      <c r="T136" s="267">
        <v>24.856468520598114</v>
      </c>
      <c r="U136" s="267">
        <v>8.3407055561426464</v>
      </c>
      <c r="V136" s="267">
        <v>5.9096182827167745</v>
      </c>
      <c r="W136" s="268">
        <v>42.320614849559533</v>
      </c>
      <c r="X136" s="268">
        <v>33.381600244077518</v>
      </c>
      <c r="Y136" s="267">
        <v>5.7768172794239874</v>
      </c>
      <c r="Z136" s="269">
        <v>318.59627900864291</v>
      </c>
      <c r="AA136" s="267">
        <v>0.74026923224677832</v>
      </c>
      <c r="AB136" s="267">
        <v>1.0058388626626802</v>
      </c>
      <c r="AC136" s="267">
        <v>5.1789244604782656</v>
      </c>
      <c r="AD136" s="267">
        <v>0.50361948292736702</v>
      </c>
      <c r="AE136" s="267">
        <v>1.5312547294312147</v>
      </c>
      <c r="AF136" s="267">
        <v>32.924525426648493</v>
      </c>
      <c r="AG136" s="267">
        <v>3.074160536700028</v>
      </c>
      <c r="AH136" s="277">
        <v>166.38615573533119</v>
      </c>
    </row>
    <row r="137" spans="1:34" x14ac:dyDescent="0.25">
      <c r="A137" s="184" t="s">
        <v>1031</v>
      </c>
      <c r="B137" s="185" t="s">
        <v>1030</v>
      </c>
      <c r="C137" s="107" t="s">
        <v>838</v>
      </c>
      <c r="D137" s="111">
        <v>47.153297999999999</v>
      </c>
      <c r="E137" s="111">
        <v>-120.44862000000001</v>
      </c>
      <c r="F137" s="162" t="s">
        <v>625</v>
      </c>
      <c r="G137" s="243" t="s">
        <v>776</v>
      </c>
      <c r="H137" s="319">
        <v>452.16838497017523</v>
      </c>
      <c r="I137" s="267">
        <v>41.046375483695662</v>
      </c>
      <c r="J137" s="313">
        <v>0.78438704526627223</v>
      </c>
      <c r="K137" s="267">
        <v>5.9769212140707477</v>
      </c>
      <c r="L137" s="267">
        <v>3.3389066887520285</v>
      </c>
      <c r="M137" s="267">
        <v>1.777035351563935</v>
      </c>
      <c r="N137" s="267">
        <v>6.0475287422797699</v>
      </c>
      <c r="O137" s="267">
        <v>4.1421268577303421</v>
      </c>
      <c r="P137" s="267">
        <v>1.2588556543657288</v>
      </c>
      <c r="Q137" s="267">
        <v>19.098829642050692</v>
      </c>
      <c r="R137" s="267">
        <v>0.47881342081222455</v>
      </c>
      <c r="S137" s="267">
        <v>11.371859188806557</v>
      </c>
      <c r="T137" s="267">
        <v>22.963711996736656</v>
      </c>
      <c r="U137" s="267">
        <v>5.8234704508079593</v>
      </c>
      <c r="V137" s="267">
        <v>5.3953696151582209</v>
      </c>
      <c r="W137" s="268">
        <v>28.207196187789361</v>
      </c>
      <c r="X137" s="268">
        <v>38.216023315816877</v>
      </c>
      <c r="Y137" s="267">
        <v>5.5680548213761982</v>
      </c>
      <c r="Z137" s="269">
        <v>317.24398540241634</v>
      </c>
      <c r="AA137" s="267">
        <v>0.71230809386923899</v>
      </c>
      <c r="AB137" s="267">
        <v>0.99330459891579004</v>
      </c>
      <c r="AC137" s="267">
        <v>3.7128730297140691</v>
      </c>
      <c r="AD137" s="267">
        <v>0.50680521274600587</v>
      </c>
      <c r="AE137" s="267">
        <v>0.98959087100846876</v>
      </c>
      <c r="AF137" s="267">
        <v>32.891013645650325</v>
      </c>
      <c r="AG137" s="267">
        <v>3.0447985317398976</v>
      </c>
      <c r="AH137" s="277">
        <v>157.74090074783507</v>
      </c>
    </row>
    <row r="138" spans="1:34" x14ac:dyDescent="0.25">
      <c r="A138" s="184" t="s">
        <v>1033</v>
      </c>
      <c r="B138" s="185" t="s">
        <v>1032</v>
      </c>
      <c r="C138" s="107" t="s">
        <v>838</v>
      </c>
      <c r="D138" s="111">
        <v>47.152476999999998</v>
      </c>
      <c r="E138" s="111">
        <v>-120.448313</v>
      </c>
      <c r="F138" s="162" t="s">
        <v>801</v>
      </c>
      <c r="G138" s="243" t="s">
        <v>776</v>
      </c>
      <c r="H138" s="319">
        <v>465.36646476161263</v>
      </c>
      <c r="I138" s="267">
        <v>41.913031563581214</v>
      </c>
      <c r="J138" s="313">
        <v>0.71727151658707744</v>
      </c>
      <c r="K138" s="267">
        <v>6.0290169995807119</v>
      </c>
      <c r="L138" s="267">
        <v>3.400730229880867</v>
      </c>
      <c r="M138" s="267">
        <v>1.7921474330212095</v>
      </c>
      <c r="N138" s="267">
        <v>6.1181616241447028</v>
      </c>
      <c r="O138" s="267">
        <v>4.2055368992635564</v>
      </c>
      <c r="P138" s="267">
        <v>1.2589730594418254</v>
      </c>
      <c r="Q138" s="267">
        <v>19.526207669545965</v>
      </c>
      <c r="R138" s="267">
        <v>0.48562080201980889</v>
      </c>
      <c r="S138" s="267">
        <v>11.123535190812484</v>
      </c>
      <c r="T138" s="267">
        <v>24.014172128330006</v>
      </c>
      <c r="U138" s="267">
        <v>5.6022423793338367</v>
      </c>
      <c r="V138" s="267">
        <v>5.5046402794703679</v>
      </c>
      <c r="W138" s="268">
        <v>27.255842628514085</v>
      </c>
      <c r="X138" s="268">
        <v>36.974829821068006</v>
      </c>
      <c r="Y138" s="267">
        <v>5.6298035753485109</v>
      </c>
      <c r="Z138" s="269">
        <v>309.58924963406218</v>
      </c>
      <c r="AA138" s="267">
        <v>0.70712033963135379</v>
      </c>
      <c r="AB138" s="267">
        <v>1.0112071513116041</v>
      </c>
      <c r="AC138" s="267">
        <v>3.6587408937217725</v>
      </c>
      <c r="AD138" s="267">
        <v>0.50938630132690776</v>
      </c>
      <c r="AE138" s="267">
        <v>0.98897715090569993</v>
      </c>
      <c r="AF138" s="267">
        <v>33.478981881608064</v>
      </c>
      <c r="AG138" s="267">
        <v>3.1357593132260799</v>
      </c>
      <c r="AH138" s="277">
        <v>158.01118491075769</v>
      </c>
    </row>
    <row r="139" spans="1:34" x14ac:dyDescent="0.25">
      <c r="A139" s="184" t="s">
        <v>1035</v>
      </c>
      <c r="B139" s="185" t="s">
        <v>1034</v>
      </c>
      <c r="C139" s="107" t="s">
        <v>838</v>
      </c>
      <c r="D139" s="111">
        <v>47.152092000000003</v>
      </c>
      <c r="E139" s="111">
        <v>-120.447412</v>
      </c>
      <c r="F139" s="162" t="s">
        <v>801</v>
      </c>
      <c r="G139" s="243" t="s">
        <v>784</v>
      </c>
      <c r="H139" s="319">
        <v>498.2791356535144</v>
      </c>
      <c r="I139" s="267">
        <v>43.759277612348363</v>
      </c>
      <c r="J139" s="313">
        <v>0.72723387616740176</v>
      </c>
      <c r="K139" s="267">
        <v>6.2658309699660615</v>
      </c>
      <c r="L139" s="267">
        <v>3.5678085779512236</v>
      </c>
      <c r="M139" s="267">
        <v>1.8405394208954522</v>
      </c>
      <c r="N139" s="267">
        <v>6.4916795782505305</v>
      </c>
      <c r="O139" s="267">
        <v>4.2954968370076472</v>
      </c>
      <c r="P139" s="267">
        <v>1.3097348075991413</v>
      </c>
      <c r="Q139" s="267">
        <v>20.572537915974248</v>
      </c>
      <c r="R139" s="267">
        <v>0.5039434241937566</v>
      </c>
      <c r="S139" s="267">
        <v>11.478780013968898</v>
      </c>
      <c r="T139" s="267">
        <v>24.791062103923952</v>
      </c>
      <c r="U139" s="267">
        <v>5.8372171546917633</v>
      </c>
      <c r="V139" s="267">
        <v>5.7530248008015672</v>
      </c>
      <c r="W139" s="268">
        <v>27.965062942250739</v>
      </c>
      <c r="X139" s="268">
        <v>37.476435606531894</v>
      </c>
      <c r="Y139" s="267">
        <v>5.9582742045518371</v>
      </c>
      <c r="Z139" s="269">
        <v>318.61441684140055</v>
      </c>
      <c r="AA139" s="267">
        <v>0.71147211539063471</v>
      </c>
      <c r="AB139" s="267">
        <v>1.0528397920697314</v>
      </c>
      <c r="AC139" s="267">
        <v>3.7752816791274713</v>
      </c>
      <c r="AD139" s="267">
        <v>0.53437470034796575</v>
      </c>
      <c r="AE139" s="267">
        <v>1.0661270223381569</v>
      </c>
      <c r="AF139" s="267">
        <v>34.913237564964703</v>
      </c>
      <c r="AG139" s="267">
        <v>3.250241621797413</v>
      </c>
      <c r="AH139" s="277">
        <v>162.35564421499805</v>
      </c>
    </row>
    <row r="140" spans="1:34" x14ac:dyDescent="0.25">
      <c r="A140" s="184" t="s">
        <v>1037</v>
      </c>
      <c r="B140" s="185" t="s">
        <v>1036</v>
      </c>
      <c r="C140" s="107" t="s">
        <v>958</v>
      </c>
      <c r="D140" s="111">
        <v>47.156165999999999</v>
      </c>
      <c r="E140" s="111">
        <v>-120.385735</v>
      </c>
      <c r="F140" s="162" t="s">
        <v>781</v>
      </c>
      <c r="G140" s="243" t="s">
        <v>776</v>
      </c>
      <c r="H140" s="319">
        <v>686.26193096340603</v>
      </c>
      <c r="I140" s="267">
        <v>52.089162122992619</v>
      </c>
      <c r="J140" s="313">
        <v>1.5534881528333102</v>
      </c>
      <c r="K140" s="267">
        <v>6.2850425097735787</v>
      </c>
      <c r="L140" s="267">
        <v>3.574040758162826</v>
      </c>
      <c r="M140" s="267">
        <v>1.8815569045902913</v>
      </c>
      <c r="N140" s="267">
        <v>6.5764346255860406</v>
      </c>
      <c r="O140" s="267">
        <v>5.0282791944666396</v>
      </c>
      <c r="P140" s="267">
        <v>1.2797185805974371</v>
      </c>
      <c r="Q140" s="267">
        <v>25.488239612354938</v>
      </c>
      <c r="R140" s="267">
        <v>0.5053438441003566</v>
      </c>
      <c r="S140" s="267">
        <v>12.435375138909276</v>
      </c>
      <c r="T140" s="267">
        <v>27.729374940846046</v>
      </c>
      <c r="U140" s="267">
        <v>10.3805827845637</v>
      </c>
      <c r="V140" s="267">
        <v>6.6508252614747985</v>
      </c>
      <c r="W140" s="268">
        <v>49.076083698810713</v>
      </c>
      <c r="X140" s="268">
        <v>31.011356150042182</v>
      </c>
      <c r="Y140" s="267">
        <v>6.2584664618806798</v>
      </c>
      <c r="Z140" s="269">
        <v>310.64972135340838</v>
      </c>
      <c r="AA140" s="267">
        <v>0.82114524164761826</v>
      </c>
      <c r="AB140" s="267">
        <v>1.0749655283200559</v>
      </c>
      <c r="AC140" s="267">
        <v>6.3956774173152535</v>
      </c>
      <c r="AD140" s="267">
        <v>0.53261074245456663</v>
      </c>
      <c r="AE140" s="267">
        <v>1.815183702456689</v>
      </c>
      <c r="AF140" s="267">
        <v>34.719476970531566</v>
      </c>
      <c r="AG140" s="267">
        <v>3.2312488097630103</v>
      </c>
      <c r="AH140" s="277">
        <v>186.31654196589398</v>
      </c>
    </row>
    <row r="141" spans="1:34" x14ac:dyDescent="0.25">
      <c r="A141" s="184" t="s">
        <v>1039</v>
      </c>
      <c r="B141" s="185" t="s">
        <v>1038</v>
      </c>
      <c r="C141" s="107" t="s">
        <v>863</v>
      </c>
      <c r="D141" s="111">
        <v>47.181479000000003</v>
      </c>
      <c r="E141" s="111">
        <v>-120.36577200000001</v>
      </c>
      <c r="F141" s="162" t="s">
        <v>795</v>
      </c>
      <c r="G141" s="243" t="s">
        <v>778</v>
      </c>
      <c r="H141" s="319">
        <v>439.01410957293967</v>
      </c>
      <c r="I141" s="267">
        <v>38.354475052364194</v>
      </c>
      <c r="J141" s="313">
        <v>0.36405457549952863</v>
      </c>
      <c r="K141" s="267">
        <v>5.6762349900329232</v>
      </c>
      <c r="L141" s="267">
        <v>3.1930923730061487</v>
      </c>
      <c r="M141" s="267">
        <v>1.6862744496496593</v>
      </c>
      <c r="N141" s="267">
        <v>5.695220943961055</v>
      </c>
      <c r="O141" s="267">
        <v>3.9251279291272301</v>
      </c>
      <c r="P141" s="267">
        <v>1.1486371063572556</v>
      </c>
      <c r="Q141" s="267">
        <v>17.982546976266033</v>
      </c>
      <c r="R141" s="267">
        <v>0.43974860026777418</v>
      </c>
      <c r="S141" s="267">
        <v>10.402717059565855</v>
      </c>
      <c r="T141" s="267">
        <v>21.834137991806237</v>
      </c>
      <c r="U141" s="267">
        <v>5.1714759700897419</v>
      </c>
      <c r="V141" s="267">
        <v>5.0588617797038733</v>
      </c>
      <c r="W141" s="268">
        <v>25.283205899129456</v>
      </c>
      <c r="X141" s="268">
        <v>37.292920530611759</v>
      </c>
      <c r="Y141" s="267">
        <v>5.1935200574237523</v>
      </c>
      <c r="Z141" s="269">
        <v>295.86125756916425</v>
      </c>
      <c r="AA141" s="267">
        <v>0.655297812130337</v>
      </c>
      <c r="AB141" s="267">
        <v>0.953989526470855</v>
      </c>
      <c r="AC141" s="267">
        <v>3.3897647958479555</v>
      </c>
      <c r="AD141" s="267">
        <v>0.4758987691665289</v>
      </c>
      <c r="AE141" s="267">
        <v>0.90675452080097751</v>
      </c>
      <c r="AF141" s="267">
        <v>31.272140087339427</v>
      </c>
      <c r="AG141" s="267">
        <v>2.9552546664770438</v>
      </c>
      <c r="AH141" s="277">
        <v>148.81899334988054</v>
      </c>
    </row>
    <row r="142" spans="1:34" x14ac:dyDescent="0.25">
      <c r="A142" s="184" t="s">
        <v>1041</v>
      </c>
      <c r="B142" s="185" t="s">
        <v>1040</v>
      </c>
      <c r="C142" s="107" t="s">
        <v>887</v>
      </c>
      <c r="D142" s="111">
        <v>47.156526999999997</v>
      </c>
      <c r="E142" s="111">
        <v>-120.406189</v>
      </c>
      <c r="F142" s="162" t="s">
        <v>795</v>
      </c>
      <c r="G142" s="243" t="s">
        <v>784</v>
      </c>
      <c r="H142" s="319">
        <v>453.38193907472822</v>
      </c>
      <c r="I142" s="267">
        <v>40.084760917586522</v>
      </c>
      <c r="J142" s="313">
        <v>0.68495206145888077</v>
      </c>
      <c r="K142" s="267">
        <v>5.8665137473073123</v>
      </c>
      <c r="L142" s="267">
        <v>3.2985186925536651</v>
      </c>
      <c r="M142" s="267">
        <v>1.7104440730199388</v>
      </c>
      <c r="N142" s="267">
        <v>5.8786821821438355</v>
      </c>
      <c r="O142" s="267">
        <v>4.0522420038766169</v>
      </c>
      <c r="P142" s="267">
        <v>1.2352762600176983</v>
      </c>
      <c r="Q142" s="267">
        <v>18.817486838479173</v>
      </c>
      <c r="R142" s="267">
        <v>0.46618506991514885</v>
      </c>
      <c r="S142" s="267">
        <v>10.827606262800423</v>
      </c>
      <c r="T142" s="267">
        <v>22.944992678248795</v>
      </c>
      <c r="U142" s="267">
        <v>5.2755435025680262</v>
      </c>
      <c r="V142" s="267">
        <v>5.3007478236075505</v>
      </c>
      <c r="W142" s="268">
        <v>26.977993080167856</v>
      </c>
      <c r="X142" s="268">
        <v>37.382847267716031</v>
      </c>
      <c r="Y142" s="267">
        <v>5.4671965313022808</v>
      </c>
      <c r="Z142" s="269">
        <v>310.62167092876984</v>
      </c>
      <c r="AA142" s="267">
        <v>0.66875852645172706</v>
      </c>
      <c r="AB142" s="267">
        <v>0.98804746044651603</v>
      </c>
      <c r="AC142" s="267">
        <v>3.4545992868593092</v>
      </c>
      <c r="AD142" s="267">
        <v>0.49522927979476783</v>
      </c>
      <c r="AE142" s="267">
        <v>0.92045733092637483</v>
      </c>
      <c r="AF142" s="267">
        <v>32.695984707750725</v>
      </c>
      <c r="AG142" s="267">
        <v>3.0609004525624552</v>
      </c>
      <c r="AH142" s="277">
        <v>155.34698267269016</v>
      </c>
    </row>
    <row r="143" spans="1:34" x14ac:dyDescent="0.25">
      <c r="A143" s="184" t="s">
        <v>1043</v>
      </c>
      <c r="B143" s="185" t="s">
        <v>1042</v>
      </c>
      <c r="C143" s="107" t="s">
        <v>887</v>
      </c>
      <c r="D143" s="111">
        <v>47.153537999999998</v>
      </c>
      <c r="E143" s="111">
        <v>-120.40460299999999</v>
      </c>
      <c r="F143" s="162" t="s">
        <v>795</v>
      </c>
      <c r="G143" s="243" t="s">
        <v>784</v>
      </c>
      <c r="H143" s="319">
        <v>464.40596339517919</v>
      </c>
      <c r="I143" s="267">
        <v>40.380977336142927</v>
      </c>
      <c r="J143" s="313">
        <v>0.76014102443283693</v>
      </c>
      <c r="K143" s="267">
        <v>5.8452190996624251</v>
      </c>
      <c r="L143" s="267">
        <v>3.3649714150017531</v>
      </c>
      <c r="M143" s="267">
        <v>1.7579452998777501</v>
      </c>
      <c r="N143" s="267">
        <v>5.9240550786460755</v>
      </c>
      <c r="O143" s="267">
        <v>4.1026070390271059</v>
      </c>
      <c r="P143" s="267">
        <v>1.2350975401473112</v>
      </c>
      <c r="Q143" s="267">
        <v>19.192284387536741</v>
      </c>
      <c r="R143" s="267">
        <v>0.47419660655465867</v>
      </c>
      <c r="S143" s="267">
        <v>10.929729792197337</v>
      </c>
      <c r="T143" s="267">
        <v>23.007842593001193</v>
      </c>
      <c r="U143" s="267">
        <v>5.4789791284378619</v>
      </c>
      <c r="V143" s="267">
        <v>5.3594321890259202</v>
      </c>
      <c r="W143" s="268">
        <v>26.888802645968806</v>
      </c>
      <c r="X143" s="268">
        <v>37.488135147822803</v>
      </c>
      <c r="Y143" s="267">
        <v>5.4492010449092616</v>
      </c>
      <c r="Z143" s="269">
        <v>311.9494383926791</v>
      </c>
      <c r="AA143" s="267">
        <v>0.6858120337249527</v>
      </c>
      <c r="AB143" s="267">
        <v>0.99527754368720656</v>
      </c>
      <c r="AC143" s="267">
        <v>3.5429168398851805</v>
      </c>
      <c r="AD143" s="267">
        <v>0.50939804756165852</v>
      </c>
      <c r="AE143" s="267">
        <v>0.92977183826822563</v>
      </c>
      <c r="AF143" s="267">
        <v>32.732462990779212</v>
      </c>
      <c r="AG143" s="267">
        <v>3.0843718762210877</v>
      </c>
      <c r="AH143" s="277">
        <v>154.73246079634771</v>
      </c>
    </row>
    <row r="144" spans="1:34" x14ac:dyDescent="0.25">
      <c r="A144" s="184" t="s">
        <v>1045</v>
      </c>
      <c r="B144" s="185" t="s">
        <v>1044</v>
      </c>
      <c r="C144" s="107" t="s">
        <v>787</v>
      </c>
      <c r="D144" s="111">
        <v>47.171450999999998</v>
      </c>
      <c r="E144" s="111">
        <v>-120.407014</v>
      </c>
      <c r="F144" s="162" t="s">
        <v>795</v>
      </c>
      <c r="G144" s="243" t="s">
        <v>784</v>
      </c>
      <c r="H144" s="319">
        <v>441.31753871542821</v>
      </c>
      <c r="I144" s="267">
        <v>39.349855796088661</v>
      </c>
      <c r="J144" s="313">
        <v>0.66012790351693107</v>
      </c>
      <c r="K144" s="267">
        <v>5.6793181823447965</v>
      </c>
      <c r="L144" s="267">
        <v>3.3185235034920733</v>
      </c>
      <c r="M144" s="267">
        <v>1.7267397572027934</v>
      </c>
      <c r="N144" s="267">
        <v>5.83185060646999</v>
      </c>
      <c r="O144" s="267">
        <v>4.1135843953733895</v>
      </c>
      <c r="P144" s="267">
        <v>1.1961880316580831</v>
      </c>
      <c r="Q144" s="267">
        <v>18.485761074122991</v>
      </c>
      <c r="R144" s="267">
        <v>0.47059848024751444</v>
      </c>
      <c r="S144" s="267">
        <v>10.569986087169907</v>
      </c>
      <c r="T144" s="267">
        <v>22.43034142293396</v>
      </c>
      <c r="U144" s="267">
        <v>5.2498272699510915</v>
      </c>
      <c r="V144" s="267">
        <v>5.1792662387309081</v>
      </c>
      <c r="W144" s="268">
        <v>25.707863394404292</v>
      </c>
      <c r="X144" s="268">
        <v>37.296574281334884</v>
      </c>
      <c r="Y144" s="267">
        <v>5.2913428609092303</v>
      </c>
      <c r="Z144" s="269">
        <v>314.11866179287648</v>
      </c>
      <c r="AA144" s="267">
        <v>0.68477381395245107</v>
      </c>
      <c r="AB144" s="267">
        <v>0.94806184221945844</v>
      </c>
      <c r="AC144" s="267">
        <v>3.4368904080461258</v>
      </c>
      <c r="AD144" s="267">
        <v>0.48918599055268858</v>
      </c>
      <c r="AE144" s="267">
        <v>0.98272335661204269</v>
      </c>
      <c r="AF144" s="267">
        <v>31.886496767030177</v>
      </c>
      <c r="AG144" s="267">
        <v>3.0406034244218771</v>
      </c>
      <c r="AH144" s="277">
        <v>153.44575493198388</v>
      </c>
    </row>
    <row r="145" spans="1:34" x14ac:dyDescent="0.25">
      <c r="A145" s="184" t="s">
        <v>1047</v>
      </c>
      <c r="B145" s="185" t="s">
        <v>1046</v>
      </c>
      <c r="C145" s="107" t="s">
        <v>787</v>
      </c>
      <c r="D145" s="111">
        <v>47.172455999999997</v>
      </c>
      <c r="E145" s="111">
        <v>-120.40723699999999</v>
      </c>
      <c r="F145" s="162" t="s">
        <v>795</v>
      </c>
      <c r="G145" s="243" t="s">
        <v>776</v>
      </c>
      <c r="H145" s="319">
        <v>430.01579492269082</v>
      </c>
      <c r="I145" s="267">
        <v>37.972826789662101</v>
      </c>
      <c r="J145" s="313">
        <v>0.6567017964455828</v>
      </c>
      <c r="K145" s="267">
        <v>5.5281110044488653</v>
      </c>
      <c r="L145" s="267">
        <v>3.1653858565975659</v>
      </c>
      <c r="M145" s="267">
        <v>1.6648091226847455</v>
      </c>
      <c r="N145" s="267">
        <v>5.6179227916288221</v>
      </c>
      <c r="O145" s="267">
        <v>3.8440303443892323</v>
      </c>
      <c r="P145" s="267">
        <v>1.145181285983718</v>
      </c>
      <c r="Q145" s="267">
        <v>17.945001417822024</v>
      </c>
      <c r="R145" s="267">
        <v>0.4481496886143293</v>
      </c>
      <c r="S145" s="267">
        <v>10.252336145191018</v>
      </c>
      <c r="T145" s="267">
        <v>21.629741480649457</v>
      </c>
      <c r="U145" s="267">
        <v>5.1350600782799907</v>
      </c>
      <c r="V145" s="267">
        <v>5.0457381365873077</v>
      </c>
      <c r="W145" s="268">
        <v>25.456782425285731</v>
      </c>
      <c r="X145" s="268">
        <v>37.22217247113408</v>
      </c>
      <c r="Y145" s="267">
        <v>5.2351869249850749</v>
      </c>
      <c r="Z145" s="269">
        <v>311.83243106095779</v>
      </c>
      <c r="AA145" s="267">
        <v>0.65004700371847091</v>
      </c>
      <c r="AB145" s="267">
        <v>0.91018811183594805</v>
      </c>
      <c r="AC145" s="267">
        <v>3.3428552400593863</v>
      </c>
      <c r="AD145" s="267">
        <v>0.47622204297674836</v>
      </c>
      <c r="AE145" s="267">
        <v>0.91180623953044637</v>
      </c>
      <c r="AF145" s="267">
        <v>31.06430769187352</v>
      </c>
      <c r="AG145" s="267">
        <v>2.9003799026902697</v>
      </c>
      <c r="AH145" s="277">
        <v>147.49297548714412</v>
      </c>
    </row>
    <row r="146" spans="1:34" x14ac:dyDescent="0.25">
      <c r="A146" s="184" t="s">
        <v>1049</v>
      </c>
      <c r="B146" s="185" t="s">
        <v>1048</v>
      </c>
      <c r="C146" s="107" t="s">
        <v>803</v>
      </c>
      <c r="D146" s="111">
        <v>47.124389999999998</v>
      </c>
      <c r="E146" s="111">
        <v>-120.472416</v>
      </c>
      <c r="F146" s="162" t="s">
        <v>807</v>
      </c>
      <c r="G146" s="243" t="s">
        <v>776</v>
      </c>
      <c r="H146" s="319">
        <v>534.76443269033257</v>
      </c>
      <c r="I146" s="267">
        <v>43.948172310680256</v>
      </c>
      <c r="J146" s="313">
        <v>0.85376786122869852</v>
      </c>
      <c r="K146" s="267">
        <v>5.9365074479450852</v>
      </c>
      <c r="L146" s="267">
        <v>3.3078982888795805</v>
      </c>
      <c r="M146" s="267">
        <v>1.7491073927409295</v>
      </c>
      <c r="N146" s="267">
        <v>6.0166427221938994</v>
      </c>
      <c r="O146" s="267">
        <v>4.2109457575251312</v>
      </c>
      <c r="P146" s="267">
        <v>1.2274594675441897</v>
      </c>
      <c r="Q146" s="267">
        <v>20.723704719354124</v>
      </c>
      <c r="R146" s="267">
        <v>0.47962915805329709</v>
      </c>
      <c r="S146" s="267">
        <v>11.055946659683283</v>
      </c>
      <c r="T146" s="267">
        <v>24.044920778126418</v>
      </c>
      <c r="U146" s="267">
        <v>6.3544012194632726</v>
      </c>
      <c r="V146" s="267">
        <v>5.7161355114604602</v>
      </c>
      <c r="W146" s="268">
        <v>30.557953093939226</v>
      </c>
      <c r="X146" s="268">
        <v>35.894319965231844</v>
      </c>
      <c r="Y146" s="267">
        <v>5.6715000589710369</v>
      </c>
      <c r="Z146" s="269">
        <v>318.42957356338349</v>
      </c>
      <c r="AA146" s="267">
        <v>0.69494990104906162</v>
      </c>
      <c r="AB146" s="267">
        <v>1.0004825119338041</v>
      </c>
      <c r="AC146" s="267">
        <v>4.0628049676403934</v>
      </c>
      <c r="AD146" s="267">
        <v>0.51127009441442761</v>
      </c>
      <c r="AE146" s="267">
        <v>1.1271914934165546</v>
      </c>
      <c r="AF146" s="267">
        <v>32.628837927097813</v>
      </c>
      <c r="AG146" s="267">
        <v>3.1182346112586576</v>
      </c>
      <c r="AH146" s="277">
        <v>160.13753567055036</v>
      </c>
    </row>
    <row r="147" spans="1:34" x14ac:dyDescent="0.25">
      <c r="A147" s="184" t="s">
        <v>1051</v>
      </c>
      <c r="B147" s="185" t="s">
        <v>1050</v>
      </c>
      <c r="C147" s="107" t="s">
        <v>803</v>
      </c>
      <c r="D147" s="111">
        <v>47.128940999999998</v>
      </c>
      <c r="E147" s="111">
        <v>-120.47125200000001</v>
      </c>
      <c r="F147" s="162" t="s">
        <v>801</v>
      </c>
      <c r="G147" s="243" t="s">
        <v>776</v>
      </c>
      <c r="H147" s="319">
        <v>458.39978714212128</v>
      </c>
      <c r="I147" s="267">
        <v>41.823498433322086</v>
      </c>
      <c r="J147" s="313">
        <v>0.7453457810773787</v>
      </c>
      <c r="K147" s="267">
        <v>6.0003593382287361</v>
      </c>
      <c r="L147" s="267">
        <v>3.3914180717137286</v>
      </c>
      <c r="M147" s="267">
        <v>1.8106443842078328</v>
      </c>
      <c r="N147" s="267">
        <v>6.0748154202778135</v>
      </c>
      <c r="O147" s="267">
        <v>4.1431638507723552</v>
      </c>
      <c r="P147" s="267">
        <v>1.2562658805566502</v>
      </c>
      <c r="Q147" s="267">
        <v>19.5508545649582</v>
      </c>
      <c r="R147" s="267">
        <v>0.48988577780500314</v>
      </c>
      <c r="S147" s="267">
        <v>11.211650540309593</v>
      </c>
      <c r="T147" s="267">
        <v>23.909739933039273</v>
      </c>
      <c r="U147" s="267">
        <v>5.6514554435236279</v>
      </c>
      <c r="V147" s="267">
        <v>5.563172206336052</v>
      </c>
      <c r="W147" s="268">
        <v>27.581318643522824</v>
      </c>
      <c r="X147" s="268">
        <v>37.206642011651915</v>
      </c>
      <c r="Y147" s="267">
        <v>5.6428016168629194</v>
      </c>
      <c r="Z147" s="269">
        <v>307.16908300835598</v>
      </c>
      <c r="AA147" s="267">
        <v>0.67776696210488352</v>
      </c>
      <c r="AB147" s="267">
        <v>1.0100172887920049</v>
      </c>
      <c r="AC147" s="267">
        <v>3.6054477649677468</v>
      </c>
      <c r="AD147" s="267">
        <v>0.50292676985672247</v>
      </c>
      <c r="AE147" s="267">
        <v>0.99082588657174431</v>
      </c>
      <c r="AF147" s="267">
        <v>33.647565849482056</v>
      </c>
      <c r="AG147" s="267">
        <v>3.1266673125890643</v>
      </c>
      <c r="AH147" s="277">
        <v>158.95614595350602</v>
      </c>
    </row>
    <row r="148" spans="1:34" x14ac:dyDescent="0.25">
      <c r="A148" s="184" t="s">
        <v>1053</v>
      </c>
      <c r="B148" s="185" t="s">
        <v>1052</v>
      </c>
      <c r="C148" s="107" t="s">
        <v>803</v>
      </c>
      <c r="D148" s="111">
        <v>47.128489000000002</v>
      </c>
      <c r="E148" s="111">
        <v>-120.455725</v>
      </c>
      <c r="F148" s="162" t="s">
        <v>625</v>
      </c>
      <c r="G148" s="243" t="s">
        <v>776</v>
      </c>
      <c r="H148" s="319">
        <v>452.20643103423555</v>
      </c>
      <c r="I148" s="267">
        <v>41.088011717012868</v>
      </c>
      <c r="J148" s="313">
        <v>0.76803287019861888</v>
      </c>
      <c r="K148" s="267">
        <v>5.9137523351707451</v>
      </c>
      <c r="L148" s="267">
        <v>3.3709594846977233</v>
      </c>
      <c r="M148" s="267">
        <v>1.7943594389423609</v>
      </c>
      <c r="N148" s="267">
        <v>6.0798539782356755</v>
      </c>
      <c r="O148" s="267">
        <v>4.1602202181174448</v>
      </c>
      <c r="P148" s="267">
        <v>1.232041390096283</v>
      </c>
      <c r="Q148" s="267">
        <v>19.227382762339229</v>
      </c>
      <c r="R148" s="267">
        <v>0.47612958270557987</v>
      </c>
      <c r="S148" s="267">
        <v>11.532569147364363</v>
      </c>
      <c r="T148" s="267">
        <v>23.566929940767473</v>
      </c>
      <c r="U148" s="267">
        <v>5.7485143501291809</v>
      </c>
      <c r="V148" s="267">
        <v>5.4369130537409207</v>
      </c>
      <c r="W148" s="268">
        <v>28.036925416304854</v>
      </c>
      <c r="X148" s="268">
        <v>36.710352699802144</v>
      </c>
      <c r="Y148" s="267">
        <v>5.5501699848108483</v>
      </c>
      <c r="Z148" s="269">
        <v>323.10072037487328</v>
      </c>
      <c r="AA148" s="267">
        <v>0.69464798407344208</v>
      </c>
      <c r="AB148" s="267">
        <v>0.98944551836639294</v>
      </c>
      <c r="AC148" s="267">
        <v>3.7650650867516298</v>
      </c>
      <c r="AD148" s="267">
        <v>0.49158442057367713</v>
      </c>
      <c r="AE148" s="267">
        <v>1.0265404388598505</v>
      </c>
      <c r="AF148" s="267">
        <v>33.368795745121218</v>
      </c>
      <c r="AG148" s="267">
        <v>3.1103699916162548</v>
      </c>
      <c r="AH148" s="277">
        <v>158.84739768191531</v>
      </c>
    </row>
    <row r="149" spans="1:34" x14ac:dyDescent="0.25">
      <c r="A149" s="184" t="s">
        <v>1055</v>
      </c>
      <c r="B149" s="185" t="s">
        <v>1054</v>
      </c>
      <c r="C149" s="107" t="s">
        <v>837</v>
      </c>
      <c r="D149" s="111">
        <v>47.095432000000002</v>
      </c>
      <c r="E149" s="111">
        <v>-120.45226599999999</v>
      </c>
      <c r="F149" s="162" t="s">
        <v>625</v>
      </c>
      <c r="G149" s="243" t="s">
        <v>776</v>
      </c>
      <c r="H149" s="319">
        <v>505.5943671480602</v>
      </c>
      <c r="I149" s="267">
        <v>40.94023128034388</v>
      </c>
      <c r="J149" s="313">
        <v>0.66147869988949182</v>
      </c>
      <c r="K149" s="267">
        <v>6.3740099817575731</v>
      </c>
      <c r="L149" s="267">
        <v>3.4931010960005686</v>
      </c>
      <c r="M149" s="267">
        <v>1.9471549774746426</v>
      </c>
      <c r="N149" s="267">
        <v>6.5441718252013956</v>
      </c>
      <c r="O149" s="267">
        <v>4.3741015040980962</v>
      </c>
      <c r="P149" s="267">
        <v>1.2927274498612407</v>
      </c>
      <c r="Q149" s="267">
        <v>20.975416050249581</v>
      </c>
      <c r="R149" s="267">
        <v>0.45959072386001182</v>
      </c>
      <c r="S149" s="267">
        <v>11.882445815852464</v>
      </c>
      <c r="T149" s="267">
        <v>25.02868976270053</v>
      </c>
      <c r="U149" s="267">
        <v>5.9395651959661802</v>
      </c>
      <c r="V149" s="267">
        <v>5.9204244900771634</v>
      </c>
      <c r="W149" s="268">
        <v>25.180267340257338</v>
      </c>
      <c r="X149" s="268">
        <v>38.924099377226163</v>
      </c>
      <c r="Y149" s="267">
        <v>6.1616973656844207</v>
      </c>
      <c r="Z149" s="269">
        <v>339.5169141037253</v>
      </c>
      <c r="AA149" s="267">
        <v>0.71911285068812025</v>
      </c>
      <c r="AB149" s="267">
        <v>1.0581574588282872</v>
      </c>
      <c r="AC149" s="267">
        <v>3.8872938977128384</v>
      </c>
      <c r="AD149" s="267">
        <v>0.49551520893465595</v>
      </c>
      <c r="AE149" s="267">
        <v>1.303597453735112</v>
      </c>
      <c r="AF149" s="267">
        <v>33.843462554397675</v>
      </c>
      <c r="AG149" s="267">
        <v>3.0937225202704846</v>
      </c>
      <c r="AH149" s="277">
        <v>166.91716886327129</v>
      </c>
    </row>
    <row r="150" spans="1:34" x14ac:dyDescent="0.25">
      <c r="A150" s="184" t="s">
        <v>1057</v>
      </c>
      <c r="B150" s="185" t="s">
        <v>1056</v>
      </c>
      <c r="C150" s="107" t="s">
        <v>898</v>
      </c>
      <c r="D150" s="111">
        <v>47.116197</v>
      </c>
      <c r="E150" s="111">
        <v>-120.43498099999999</v>
      </c>
      <c r="F150" s="162" t="s">
        <v>801</v>
      </c>
      <c r="G150" s="243" t="s">
        <v>776</v>
      </c>
      <c r="H150" s="319">
        <v>479.21168247254326</v>
      </c>
      <c r="I150" s="267">
        <v>41.991444997837689</v>
      </c>
      <c r="J150" s="313">
        <v>0.74432606252334388</v>
      </c>
      <c r="K150" s="267">
        <v>5.9678885927829501</v>
      </c>
      <c r="L150" s="267">
        <v>3.3839358046681638</v>
      </c>
      <c r="M150" s="267">
        <v>1.8142260448179144</v>
      </c>
      <c r="N150" s="267">
        <v>6.0999205546033153</v>
      </c>
      <c r="O150" s="267">
        <v>4.1822266228070974</v>
      </c>
      <c r="P150" s="267">
        <v>1.2720535567893478</v>
      </c>
      <c r="Q150" s="267">
        <v>19.738648607468903</v>
      </c>
      <c r="R150" s="267">
        <v>0.49147095369703814</v>
      </c>
      <c r="S150" s="267">
        <v>11.146078303188</v>
      </c>
      <c r="T150" s="267">
        <v>23.522356258454231</v>
      </c>
      <c r="U150" s="267">
        <v>5.6057289143997258</v>
      </c>
      <c r="V150" s="267">
        <v>5.5898795694694856</v>
      </c>
      <c r="W150" s="268">
        <v>27.305877320500983</v>
      </c>
      <c r="X150" s="268">
        <v>37.035356318264263</v>
      </c>
      <c r="Y150" s="267">
        <v>5.7326763420598397</v>
      </c>
      <c r="Z150" s="269">
        <v>309.65928047723105</v>
      </c>
      <c r="AA150" s="267">
        <v>0.66841373091040623</v>
      </c>
      <c r="AB150" s="267">
        <v>1.0163276667582493</v>
      </c>
      <c r="AC150" s="267">
        <v>3.6204841475388219</v>
      </c>
      <c r="AD150" s="267">
        <v>0.50490124204752984</v>
      </c>
      <c r="AE150" s="267">
        <v>0.99105633520239578</v>
      </c>
      <c r="AF150" s="267">
        <v>33.862693057492137</v>
      </c>
      <c r="AG150" s="267">
        <v>3.1495345923905123</v>
      </c>
      <c r="AH150" s="277">
        <v>158.89884607584622</v>
      </c>
    </row>
    <row r="151" spans="1:34" x14ac:dyDescent="0.25">
      <c r="A151" s="184" t="s">
        <v>1059</v>
      </c>
      <c r="B151" s="185" t="s">
        <v>1058</v>
      </c>
      <c r="C151" s="107" t="s">
        <v>898</v>
      </c>
      <c r="D151" s="111">
        <v>47.115704000000001</v>
      </c>
      <c r="E151" s="111">
        <v>-120.441782</v>
      </c>
      <c r="F151" s="162" t="s">
        <v>807</v>
      </c>
      <c r="G151" s="243" t="s">
        <v>776</v>
      </c>
      <c r="H151" s="319">
        <v>644.10634456900902</v>
      </c>
      <c r="I151" s="267">
        <v>44.458446537760608</v>
      </c>
      <c r="J151" s="313">
        <v>0.8805611670768273</v>
      </c>
      <c r="K151" s="267">
        <v>5.9360192547085955</v>
      </c>
      <c r="L151" s="267">
        <v>3.321088634152467</v>
      </c>
      <c r="M151" s="267">
        <v>1.7471704941821102</v>
      </c>
      <c r="N151" s="267">
        <v>5.9963333088517672</v>
      </c>
      <c r="O151" s="267">
        <v>4.2347250677484283</v>
      </c>
      <c r="P151" s="267">
        <v>1.2467937216536709</v>
      </c>
      <c r="Q151" s="267">
        <v>21.17726990725566</v>
      </c>
      <c r="R151" s="267">
        <v>0.48732369699311234</v>
      </c>
      <c r="S151" s="267">
        <v>11.27117492815138</v>
      </c>
      <c r="T151" s="267">
        <v>24.458010460964044</v>
      </c>
      <c r="U151" s="267">
        <v>6.5406517275992266</v>
      </c>
      <c r="V151" s="267">
        <v>5.8354408994765672</v>
      </c>
      <c r="W151" s="268">
        <v>31.668029284080511</v>
      </c>
      <c r="X151" s="268">
        <v>35.150855460495514</v>
      </c>
      <c r="Y151" s="267">
        <v>5.833074069680265</v>
      </c>
      <c r="Z151" s="269">
        <v>327.61830749457448</v>
      </c>
      <c r="AA151" s="267">
        <v>0.68163613911754395</v>
      </c>
      <c r="AB151" s="267">
        <v>0.99977192963409744</v>
      </c>
      <c r="AC151" s="267">
        <v>4.1683184933641764</v>
      </c>
      <c r="AD151" s="267">
        <v>0.51118607976670938</v>
      </c>
      <c r="AE151" s="267">
        <v>1.1698314398181944</v>
      </c>
      <c r="AF151" s="267">
        <v>33.365998433274534</v>
      </c>
      <c r="AG151" s="267">
        <v>3.1346753195888364</v>
      </c>
      <c r="AH151" s="277">
        <v>162.7250339919371</v>
      </c>
    </row>
    <row r="152" spans="1:34" x14ac:dyDescent="0.25">
      <c r="A152" s="184" t="s">
        <v>1061</v>
      </c>
      <c r="B152" s="185" t="s">
        <v>1060</v>
      </c>
      <c r="C152" s="107" t="s">
        <v>803</v>
      </c>
      <c r="D152" s="111">
        <v>47.122338999999997</v>
      </c>
      <c r="E152" s="111">
        <v>-120.455963</v>
      </c>
      <c r="F152" s="162" t="s">
        <v>807</v>
      </c>
      <c r="G152" s="243" t="s">
        <v>784</v>
      </c>
      <c r="H152" s="319">
        <v>478.96027730363858</v>
      </c>
      <c r="I152" s="267">
        <v>41.71873477336495</v>
      </c>
      <c r="J152" s="313">
        <v>0.66112320540921832</v>
      </c>
      <c r="K152" s="267">
        <v>6.0210591547157515</v>
      </c>
      <c r="L152" s="267">
        <v>3.3935889798055472</v>
      </c>
      <c r="M152" s="267">
        <v>1.8090454095874249</v>
      </c>
      <c r="N152" s="267">
        <v>6.1392356241132848</v>
      </c>
      <c r="O152" s="267">
        <v>4.0872232236931891</v>
      </c>
      <c r="P152" s="267">
        <v>1.2377201566390181</v>
      </c>
      <c r="Q152" s="267">
        <v>19.867838876017299</v>
      </c>
      <c r="R152" s="267">
        <v>0.47741812029321534</v>
      </c>
      <c r="S152" s="267">
        <v>11.036293750738414</v>
      </c>
      <c r="T152" s="267">
        <v>23.997741048444183</v>
      </c>
      <c r="U152" s="267">
        <v>5.8040754072027534</v>
      </c>
      <c r="V152" s="267">
        <v>5.557315850997484</v>
      </c>
      <c r="W152" s="268">
        <v>25.417025703881702</v>
      </c>
      <c r="X152" s="268">
        <v>37.527189261834955</v>
      </c>
      <c r="Y152" s="267">
        <v>5.8006974802362503</v>
      </c>
      <c r="Z152" s="269">
        <v>323.18038712474112</v>
      </c>
      <c r="AA152" s="267">
        <v>0.66084031170113045</v>
      </c>
      <c r="AB152" s="267">
        <v>0.99871056995891794</v>
      </c>
      <c r="AC152" s="267">
        <v>3.6546347186563719</v>
      </c>
      <c r="AD152" s="267">
        <v>0.50743481578870275</v>
      </c>
      <c r="AE152" s="267">
        <v>0.98569051856380852</v>
      </c>
      <c r="AF152" s="267">
        <v>33.718682071816716</v>
      </c>
      <c r="AG152" s="267">
        <v>3.0917015738780549</v>
      </c>
      <c r="AH152" s="277">
        <v>157.55797180205539</v>
      </c>
    </row>
    <row r="153" spans="1:34" x14ac:dyDescent="0.25">
      <c r="A153" s="184" t="s">
        <v>880</v>
      </c>
      <c r="B153" s="185" t="s">
        <v>1063</v>
      </c>
      <c r="C153" s="107" t="s">
        <v>839</v>
      </c>
      <c r="D153" s="111">
        <v>47.134044000000003</v>
      </c>
      <c r="E153" s="111">
        <v>-120.467152</v>
      </c>
      <c r="F153" s="162" t="s">
        <v>781</v>
      </c>
      <c r="G153" s="243" t="s">
        <v>1062</v>
      </c>
      <c r="H153" s="319">
        <v>710.9445251413764</v>
      </c>
      <c r="I153" s="267">
        <v>51.79652568254113</v>
      </c>
      <c r="J153" s="313">
        <v>1.4699853283631092</v>
      </c>
      <c r="K153" s="267">
        <v>6.2993343672929898</v>
      </c>
      <c r="L153" s="267">
        <v>3.4607602062129295</v>
      </c>
      <c r="M153" s="267">
        <v>1.828414002835943</v>
      </c>
      <c r="N153" s="267">
        <v>6.517321609312841</v>
      </c>
      <c r="O153" s="267">
        <v>4.9733238642522757</v>
      </c>
      <c r="P153" s="267">
        <v>1.2946948992194631</v>
      </c>
      <c r="Q153" s="267">
        <v>25.374138273495426</v>
      </c>
      <c r="R153" s="267">
        <v>0.48994782577328977</v>
      </c>
      <c r="S153" s="267">
        <v>12.317900184995542</v>
      </c>
      <c r="T153" s="267">
        <v>27.416039305360012</v>
      </c>
      <c r="U153" s="267">
        <v>9.6446600831310967</v>
      </c>
      <c r="V153" s="267">
        <v>6.6474481663098439</v>
      </c>
      <c r="W153" s="268">
        <v>47.538594907817853</v>
      </c>
      <c r="X153" s="268">
        <v>30.767635456878352</v>
      </c>
      <c r="Y153" s="267">
        <v>6.395077648902344</v>
      </c>
      <c r="Z153" s="269">
        <v>306.96872129273191</v>
      </c>
      <c r="AA153" s="267">
        <v>0.79744268256207618</v>
      </c>
      <c r="AB153" s="267">
        <v>1.061897596488117</v>
      </c>
      <c r="AC153" s="267">
        <v>6.2442711573074181</v>
      </c>
      <c r="AD153" s="267">
        <v>0.51746191853677659</v>
      </c>
      <c r="AE153" s="267">
        <v>1.8339073000788371</v>
      </c>
      <c r="AF153" s="267">
        <v>35.208646608201349</v>
      </c>
      <c r="AG153" s="267">
        <v>3.2571172458964699</v>
      </c>
      <c r="AH153" s="277">
        <v>185.1297146962419</v>
      </c>
    </row>
    <row r="154" spans="1:34" x14ac:dyDescent="0.25">
      <c r="A154" s="184" t="s">
        <v>1065</v>
      </c>
      <c r="B154" s="185" t="s">
        <v>1064</v>
      </c>
      <c r="C154" s="107" t="s">
        <v>839</v>
      </c>
      <c r="D154" s="111">
        <v>47.132041000000001</v>
      </c>
      <c r="E154" s="111">
        <v>-120.472004</v>
      </c>
      <c r="F154" s="162" t="s">
        <v>781</v>
      </c>
      <c r="G154" s="243" t="s">
        <v>782</v>
      </c>
      <c r="H154" s="319">
        <v>751.74116647203869</v>
      </c>
      <c r="I154" s="267">
        <v>52.950815119611292</v>
      </c>
      <c r="J154" s="313">
        <v>1.3311745930549088</v>
      </c>
      <c r="K154" s="267">
        <v>6.5518712894089939</v>
      </c>
      <c r="L154" s="267">
        <v>3.6633660545146918</v>
      </c>
      <c r="M154" s="267">
        <v>1.957797719170483</v>
      </c>
      <c r="N154" s="267">
        <v>6.8763196143285779</v>
      </c>
      <c r="O154" s="267">
        <v>4.9707534680362579</v>
      </c>
      <c r="P154" s="267">
        <v>1.338276090098989</v>
      </c>
      <c r="Q154" s="267">
        <v>26.978003591565464</v>
      </c>
      <c r="R154" s="267">
        <v>0.50786390861571973</v>
      </c>
      <c r="S154" s="267">
        <v>12.474969601381025</v>
      </c>
      <c r="T154" s="267">
        <v>29.272146035234385</v>
      </c>
      <c r="U154" s="267">
        <v>9.7410180908309751</v>
      </c>
      <c r="V154" s="267">
        <v>7.0424192035855491</v>
      </c>
      <c r="W154" s="268">
        <v>48.041910527363846</v>
      </c>
      <c r="X154" s="268">
        <v>30.664870323108474</v>
      </c>
      <c r="Y154" s="267">
        <v>6.6477448359500544</v>
      </c>
      <c r="Z154" s="269">
        <v>323.74958283600137</v>
      </c>
      <c r="AA154" s="267">
        <v>0.78848724664956737</v>
      </c>
      <c r="AB154" s="267">
        <v>1.1207344918114073</v>
      </c>
      <c r="AC154" s="267">
        <v>6.3838790793872455</v>
      </c>
      <c r="AD154" s="267">
        <v>0.52774498413464588</v>
      </c>
      <c r="AE154" s="267">
        <v>1.7795687019002948</v>
      </c>
      <c r="AF154" s="267">
        <v>36.531807911951383</v>
      </c>
      <c r="AG154" s="267">
        <v>3.2986870233535202</v>
      </c>
      <c r="AH154" s="277">
        <v>186.81873210330104</v>
      </c>
    </row>
    <row r="155" spans="1:34" x14ac:dyDescent="0.25">
      <c r="A155" s="184" t="s">
        <v>1067</v>
      </c>
      <c r="B155" s="185" t="s">
        <v>1066</v>
      </c>
      <c r="C155" s="107" t="s">
        <v>839</v>
      </c>
      <c r="D155" s="111">
        <v>47.134683000000003</v>
      </c>
      <c r="E155" s="111">
        <v>-120.47045</v>
      </c>
      <c r="F155" s="162" t="s">
        <v>790</v>
      </c>
      <c r="G155" s="243" t="s">
        <v>776</v>
      </c>
      <c r="H155" s="319">
        <v>607.62581534510286</v>
      </c>
      <c r="I155" s="267">
        <v>45.23285222273342</v>
      </c>
      <c r="J155" s="313">
        <v>1.2094476624012034</v>
      </c>
      <c r="K155" s="267">
        <v>5.7724691103892942</v>
      </c>
      <c r="L155" s="267">
        <v>3.2499774901971952</v>
      </c>
      <c r="M155" s="267">
        <v>1.7945657018218533</v>
      </c>
      <c r="N155" s="267">
        <v>6.1104807744335075</v>
      </c>
      <c r="O155" s="267">
        <v>4.4278413171635185</v>
      </c>
      <c r="P155" s="267">
        <v>1.2049533394276954</v>
      </c>
      <c r="Q155" s="267">
        <v>21.752782151538678</v>
      </c>
      <c r="R155" s="267">
        <v>0.4531559205575994</v>
      </c>
      <c r="S155" s="267">
        <v>11.181974517203157</v>
      </c>
      <c r="T155" s="267">
        <v>24.669083394324776</v>
      </c>
      <c r="U155" s="267">
        <v>8.4582774195251709</v>
      </c>
      <c r="V155" s="267">
        <v>5.8707120737760636</v>
      </c>
      <c r="W155" s="268">
        <v>40.699652314866967</v>
      </c>
      <c r="X155" s="268">
        <v>32.298849746074943</v>
      </c>
      <c r="Y155" s="267">
        <v>5.6562642493294257</v>
      </c>
      <c r="Z155" s="269">
        <v>321.85206489396859</v>
      </c>
      <c r="AA155" s="267">
        <v>0.69657253069238911</v>
      </c>
      <c r="AB155" s="267">
        <v>0.96892046474889659</v>
      </c>
      <c r="AC155" s="267">
        <v>5.1841105649115198</v>
      </c>
      <c r="AD155" s="267">
        <v>0.47625808911691636</v>
      </c>
      <c r="AE155" s="267">
        <v>1.5429239495625775</v>
      </c>
      <c r="AF155" s="267">
        <v>32.311274170977612</v>
      </c>
      <c r="AG155" s="267">
        <v>3.0249956821887749</v>
      </c>
      <c r="AH155" s="277">
        <v>164.52979535878342</v>
      </c>
    </row>
    <row r="156" spans="1:34" x14ac:dyDescent="0.25">
      <c r="A156" s="184" t="s">
        <v>1069</v>
      </c>
      <c r="B156" s="185" t="s">
        <v>1068</v>
      </c>
      <c r="C156" s="107" t="s">
        <v>799</v>
      </c>
      <c r="D156" s="111">
        <v>47.157418</v>
      </c>
      <c r="E156" s="111">
        <v>-120.46196500000001</v>
      </c>
      <c r="F156" s="162" t="s">
        <v>797</v>
      </c>
      <c r="G156" s="243" t="s">
        <v>776</v>
      </c>
      <c r="H156" s="319">
        <v>567.17267463195196</v>
      </c>
      <c r="I156" s="267">
        <v>46.465380498116978</v>
      </c>
      <c r="J156" s="313">
        <v>1.3867687089469016</v>
      </c>
      <c r="K156" s="267">
        <v>6.5935991348640668</v>
      </c>
      <c r="L156" s="267">
        <v>3.78133844314371</v>
      </c>
      <c r="M156" s="267">
        <v>2.000381454171813</v>
      </c>
      <c r="N156" s="267">
        <v>6.9572481461966884</v>
      </c>
      <c r="O156" s="267">
        <v>4.5805385272761097</v>
      </c>
      <c r="P156" s="267">
        <v>1.3670234132846457</v>
      </c>
      <c r="Q156" s="267">
        <v>21.35927612919734</v>
      </c>
      <c r="R156" s="267">
        <v>0.52632091637685108</v>
      </c>
      <c r="S156" s="267">
        <v>11.359571380623461</v>
      </c>
      <c r="T156" s="267">
        <v>26.890495945794122</v>
      </c>
      <c r="U156" s="267">
        <v>7.315490503971751</v>
      </c>
      <c r="V156" s="267">
        <v>6.1717509468902128</v>
      </c>
      <c r="W156" s="268">
        <v>37.495622594091351</v>
      </c>
      <c r="X156" s="268">
        <v>35.102099745311577</v>
      </c>
      <c r="Y156" s="267">
        <v>6.3395911867817683</v>
      </c>
      <c r="Z156" s="269">
        <v>323.34267324614979</v>
      </c>
      <c r="AA156" s="267">
        <v>0.72360837825851421</v>
      </c>
      <c r="AB156" s="267">
        <v>1.137323592296176</v>
      </c>
      <c r="AC156" s="267">
        <v>4.3966251187546606</v>
      </c>
      <c r="AD156" s="267">
        <v>0.5586832443431784</v>
      </c>
      <c r="AE156" s="267">
        <v>1.37097706299414</v>
      </c>
      <c r="AF156" s="267">
        <v>37.25419286271525</v>
      </c>
      <c r="AG156" s="267">
        <v>3.5169022112368808</v>
      </c>
      <c r="AH156" s="277">
        <v>170.81914330514152</v>
      </c>
    </row>
    <row r="157" spans="1:34" x14ac:dyDescent="0.25">
      <c r="A157" s="184" t="s">
        <v>1071</v>
      </c>
      <c r="B157" s="185" t="s">
        <v>1070</v>
      </c>
      <c r="C157" s="107" t="s">
        <v>799</v>
      </c>
      <c r="D157" s="111">
        <v>47.159672999999998</v>
      </c>
      <c r="E157" s="111">
        <v>-120.46409</v>
      </c>
      <c r="F157" s="162" t="s">
        <v>923</v>
      </c>
      <c r="G157" s="243" t="s">
        <v>776</v>
      </c>
      <c r="H157" s="319">
        <v>853.41103764873446</v>
      </c>
      <c r="I157" s="267">
        <v>58.375843271119344</v>
      </c>
      <c r="J157" s="313">
        <v>1.4004129153309277</v>
      </c>
      <c r="K157" s="267">
        <v>7.6534962930538493</v>
      </c>
      <c r="L157" s="267">
        <v>4.320959715582755</v>
      </c>
      <c r="M157" s="267">
        <v>2.2427802713499951</v>
      </c>
      <c r="N157" s="267">
        <v>8.0583201057496545</v>
      </c>
      <c r="O157" s="267">
        <v>5.5332718989878815</v>
      </c>
      <c r="P157" s="267">
        <v>1.5895122734285143</v>
      </c>
      <c r="Q157" s="267">
        <v>28.442393437148645</v>
      </c>
      <c r="R157" s="267">
        <v>0.59870707583241101</v>
      </c>
      <c r="S157" s="267">
        <v>14.005301233681955</v>
      </c>
      <c r="T157" s="267">
        <v>33.190969044986019</v>
      </c>
      <c r="U157" s="267">
        <v>9.0985047271190727</v>
      </c>
      <c r="V157" s="267">
        <v>7.8568131417555982</v>
      </c>
      <c r="W157" s="268">
        <v>47.649713629178244</v>
      </c>
      <c r="X157" s="268">
        <v>32.860547341776034</v>
      </c>
      <c r="Y157" s="267">
        <v>7.8493054184472033</v>
      </c>
      <c r="Z157" s="269">
        <v>357.51665861402552</v>
      </c>
      <c r="AA157" s="267">
        <v>0.873643557599319</v>
      </c>
      <c r="AB157" s="267">
        <v>1.3140528851589135</v>
      </c>
      <c r="AC157" s="267">
        <v>6.0673105982909217</v>
      </c>
      <c r="AD157" s="267">
        <v>0.634107833789613</v>
      </c>
      <c r="AE157" s="267">
        <v>1.8543341222661025</v>
      </c>
      <c r="AF157" s="267">
        <v>44.990482902039069</v>
      </c>
      <c r="AG157" s="267">
        <v>4.0504454259872471</v>
      </c>
      <c r="AH157" s="277">
        <v>211.75982322619936</v>
      </c>
    </row>
    <row r="158" spans="1:34" x14ac:dyDescent="0.25">
      <c r="A158" s="184" t="s">
        <v>1073</v>
      </c>
      <c r="B158" s="185" t="s">
        <v>1072</v>
      </c>
      <c r="C158" s="107" t="s">
        <v>848</v>
      </c>
      <c r="D158" s="111">
        <v>47.096536</v>
      </c>
      <c r="E158" s="111">
        <v>-120.466336</v>
      </c>
      <c r="F158" s="162" t="s">
        <v>625</v>
      </c>
      <c r="G158" s="243" t="s">
        <v>776</v>
      </c>
      <c r="H158" s="319">
        <v>658.76779712001633</v>
      </c>
      <c r="I158" s="267">
        <v>40.81970225682452</v>
      </c>
      <c r="J158" s="313">
        <v>0.66648643573265898</v>
      </c>
      <c r="K158" s="267">
        <v>6.0676917844707008</v>
      </c>
      <c r="L158" s="267">
        <v>3.4099835306750568</v>
      </c>
      <c r="M158" s="267">
        <v>1.8241899729106776</v>
      </c>
      <c r="N158" s="267">
        <v>6.2297096736107989</v>
      </c>
      <c r="O158" s="267">
        <v>4.1182330838697583</v>
      </c>
      <c r="P158" s="267">
        <v>1.2672585062590864</v>
      </c>
      <c r="Q158" s="267">
        <v>19.602500632363693</v>
      </c>
      <c r="R158" s="267">
        <v>0.46890997531719897</v>
      </c>
      <c r="S158" s="267">
        <v>11.370142163420429</v>
      </c>
      <c r="T158" s="267">
        <v>23.635213684032088</v>
      </c>
      <c r="U158" s="267">
        <v>5.5838427100934354</v>
      </c>
      <c r="V158" s="267">
        <v>5.4381426159976085</v>
      </c>
      <c r="W158" s="268">
        <v>24.895806436229734</v>
      </c>
      <c r="X158" s="268">
        <v>37.696561264736047</v>
      </c>
      <c r="Y158" s="267">
        <v>5.7939587570084496</v>
      </c>
      <c r="Z158" s="269">
        <v>332.54327903639302</v>
      </c>
      <c r="AA158" s="267">
        <v>0.70851117930480112</v>
      </c>
      <c r="AB158" s="267">
        <v>1.0094401790388725</v>
      </c>
      <c r="AC158" s="267">
        <v>3.7203092443381989</v>
      </c>
      <c r="AD158" s="267">
        <v>0.50512798953915783</v>
      </c>
      <c r="AE158" s="267">
        <v>1.0249713210270261</v>
      </c>
      <c r="AF158" s="267">
        <v>34.338189245309238</v>
      </c>
      <c r="AG158" s="267">
        <v>3.1528164321724632</v>
      </c>
      <c r="AH158" s="277">
        <v>158.11983343908088</v>
      </c>
    </row>
    <row r="159" spans="1:34" x14ac:dyDescent="0.25">
      <c r="A159" s="184" t="s">
        <v>1075</v>
      </c>
      <c r="B159" s="185" t="s">
        <v>1074</v>
      </c>
      <c r="C159" s="107" t="s">
        <v>848</v>
      </c>
      <c r="D159" s="111">
        <v>47.100884000000001</v>
      </c>
      <c r="E159" s="111">
        <v>-120.468008</v>
      </c>
      <c r="F159" s="162" t="s">
        <v>807</v>
      </c>
      <c r="G159" s="243" t="s">
        <v>782</v>
      </c>
      <c r="H159" s="319">
        <v>492.95596445155184</v>
      </c>
      <c r="I159" s="267">
        <v>56.396522481804418</v>
      </c>
      <c r="J159" s="313">
        <v>0.83962313574969338</v>
      </c>
      <c r="K159" s="267">
        <v>8.6754212286863925</v>
      </c>
      <c r="L159" s="267">
        <v>5.1242700027052202</v>
      </c>
      <c r="M159" s="267">
        <v>2.2149371742103119</v>
      </c>
      <c r="N159" s="267">
        <v>8.5618496700945315</v>
      </c>
      <c r="O159" s="267">
        <v>4.4865967777010356</v>
      </c>
      <c r="P159" s="267">
        <v>1.8474675434206169</v>
      </c>
      <c r="Q159" s="267">
        <v>26.365079365421693</v>
      </c>
      <c r="R159" s="267">
        <v>0.75726459089834708</v>
      </c>
      <c r="S159" s="267">
        <v>11.859034319626648</v>
      </c>
      <c r="T159" s="267">
        <v>30.315779159274367</v>
      </c>
      <c r="U159" s="267">
        <v>6.3734613021641389</v>
      </c>
      <c r="V159" s="267">
        <v>7.0482145660773332</v>
      </c>
      <c r="W159" s="268">
        <v>23.778508093037654</v>
      </c>
      <c r="X159" s="268">
        <v>38.151815204850905</v>
      </c>
      <c r="Y159" s="267">
        <v>7.2359231152403014</v>
      </c>
      <c r="Z159" s="269">
        <v>330.18064572206077</v>
      </c>
      <c r="AA159" s="267">
        <v>0.72434786580870192</v>
      </c>
      <c r="AB159" s="267">
        <v>1.4143355246240759</v>
      </c>
      <c r="AC159" s="267">
        <v>3.9593496700372719</v>
      </c>
      <c r="AD159" s="267">
        <v>0.75589553762151351</v>
      </c>
      <c r="AE159" s="267">
        <v>1.1222514866916253</v>
      </c>
      <c r="AF159" s="267">
        <v>56.083524142055907</v>
      </c>
      <c r="AG159" s="267">
        <v>4.7093104858735719</v>
      </c>
      <c r="AH159" s="277">
        <v>169.06636263058954</v>
      </c>
    </row>
    <row r="160" spans="1:34" x14ac:dyDescent="0.25">
      <c r="A160" s="184" t="s">
        <v>1078</v>
      </c>
      <c r="B160" s="185" t="s">
        <v>1077</v>
      </c>
      <c r="C160" s="107" t="s">
        <v>1076</v>
      </c>
      <c r="D160" s="111">
        <v>47.012115999999999</v>
      </c>
      <c r="E160" s="111">
        <v>-120.39087499999999</v>
      </c>
      <c r="F160" s="162" t="s">
        <v>1125</v>
      </c>
      <c r="G160" s="243" t="s">
        <v>782</v>
      </c>
      <c r="H160" s="319">
        <v>934.84491240849411</v>
      </c>
      <c r="I160" s="267">
        <v>62.189052005270469</v>
      </c>
      <c r="J160" s="313">
        <v>0.70447927288062473</v>
      </c>
      <c r="K160" s="267">
        <v>9.0648803617316016</v>
      </c>
      <c r="L160" s="267">
        <v>5.1851196320896475</v>
      </c>
      <c r="M160" s="267">
        <v>2.7013289004153895</v>
      </c>
      <c r="N160" s="267">
        <v>9.1038075939046905</v>
      </c>
      <c r="O160" s="267">
        <v>5.6092056215831452</v>
      </c>
      <c r="P160" s="267">
        <v>1.8755822628986267</v>
      </c>
      <c r="Q160" s="267">
        <v>29.191794001431681</v>
      </c>
      <c r="R160" s="267">
        <v>0.77853872072673946</v>
      </c>
      <c r="S160" s="267">
        <v>16.666890296614067</v>
      </c>
      <c r="T160" s="267">
        <v>35.603658280596164</v>
      </c>
      <c r="U160" s="267">
        <v>7.4415298629963607</v>
      </c>
      <c r="V160" s="267">
        <v>8.2719673210661711</v>
      </c>
      <c r="W160" s="268">
        <v>16.338292399306713</v>
      </c>
      <c r="X160" s="268">
        <v>39.891887034980897</v>
      </c>
      <c r="Y160" s="267">
        <v>8.7327814405585347</v>
      </c>
      <c r="Z160" s="269">
        <v>387.57258210710381</v>
      </c>
      <c r="AA160" s="267">
        <v>1.0143664725498251</v>
      </c>
      <c r="AB160" s="267">
        <v>1.462411606336995</v>
      </c>
      <c r="AC160" s="267">
        <v>5.0473543248859114</v>
      </c>
      <c r="AD160" s="267">
        <v>0.79310073907182166</v>
      </c>
      <c r="AE160" s="267">
        <v>1.558243198598712</v>
      </c>
      <c r="AF160" s="267">
        <v>50.56939552475756</v>
      </c>
      <c r="AG160" s="267">
        <v>4.8560809824801368</v>
      </c>
      <c r="AH160" s="277">
        <v>215.52505299387121</v>
      </c>
    </row>
    <row r="161" spans="1:34" x14ac:dyDescent="0.25">
      <c r="A161" s="184" t="s">
        <v>1080</v>
      </c>
      <c r="B161" s="185" t="s">
        <v>1079</v>
      </c>
      <c r="C161" s="107" t="s">
        <v>873</v>
      </c>
      <c r="D161" s="111">
        <v>47.009760999999997</v>
      </c>
      <c r="E161" s="111">
        <v>-120.391921</v>
      </c>
      <c r="F161" s="162" t="s">
        <v>1125</v>
      </c>
      <c r="G161" s="243" t="s">
        <v>782</v>
      </c>
      <c r="H161" s="319">
        <v>591.47075038203945</v>
      </c>
      <c r="I161" s="267">
        <v>56.454307035347028</v>
      </c>
      <c r="J161" s="313">
        <v>0.83135397120463528</v>
      </c>
      <c r="K161" s="267">
        <v>8.0479253012941001</v>
      </c>
      <c r="L161" s="267">
        <v>4.4577786590754771</v>
      </c>
      <c r="M161" s="267">
        <v>2.5164637944743986</v>
      </c>
      <c r="N161" s="267">
        <v>8.5461213970188297</v>
      </c>
      <c r="O161" s="267">
        <v>5.1504078083948199</v>
      </c>
      <c r="P161" s="267">
        <v>1.6558123420066484</v>
      </c>
      <c r="Q161" s="267">
        <v>26.652027507592884</v>
      </c>
      <c r="R161" s="267">
        <v>0.63723982525913514</v>
      </c>
      <c r="S161" s="267">
        <v>15.391735820130005</v>
      </c>
      <c r="T161" s="267">
        <v>33.796461955899922</v>
      </c>
      <c r="U161" s="267">
        <v>6.7313251702786934</v>
      </c>
      <c r="V161" s="267">
        <v>7.7859471490924168</v>
      </c>
      <c r="W161" s="268">
        <v>27.341836138100089</v>
      </c>
      <c r="X161" s="268">
        <v>38.164039032749479</v>
      </c>
      <c r="Y161" s="267">
        <v>8.0706794666936847</v>
      </c>
      <c r="Z161" s="269">
        <v>340.48221669252501</v>
      </c>
      <c r="AA161" s="267">
        <v>0.94694906991088279</v>
      </c>
      <c r="AB161" s="267">
        <v>1.3652775676309108</v>
      </c>
      <c r="AC161" s="267">
        <v>4.6357280280510054</v>
      </c>
      <c r="AD161" s="267">
        <v>0.6434996956262854</v>
      </c>
      <c r="AE161" s="267">
        <v>1.7578692752085983</v>
      </c>
      <c r="AF161" s="267">
        <v>44.724223916752692</v>
      </c>
      <c r="AG161" s="267">
        <v>4.0589119852751949</v>
      </c>
      <c r="AH161" s="277">
        <v>198.58854631988109</v>
      </c>
    </row>
    <row r="162" spans="1:34" x14ac:dyDescent="0.25">
      <c r="A162" s="184" t="s">
        <v>1082</v>
      </c>
      <c r="B162" s="185" t="s">
        <v>1081</v>
      </c>
      <c r="C162" s="107" t="s">
        <v>829</v>
      </c>
      <c r="D162" s="111">
        <v>47.117500999999997</v>
      </c>
      <c r="E162" s="111">
        <v>-120.392084</v>
      </c>
      <c r="F162" s="163" t="s">
        <v>625</v>
      </c>
      <c r="G162" s="243" t="s">
        <v>776</v>
      </c>
      <c r="H162" s="319">
        <v>444.25838575669843</v>
      </c>
      <c r="I162" s="267">
        <v>40.647211875977028</v>
      </c>
      <c r="J162" s="313">
        <v>0.71254186794339147</v>
      </c>
      <c r="K162" s="267">
        <v>5.8386627581458495</v>
      </c>
      <c r="L162" s="267">
        <v>3.3852979006907997</v>
      </c>
      <c r="M162" s="267">
        <v>1.8338561177226134</v>
      </c>
      <c r="N162" s="267">
        <v>5.9744307976112196</v>
      </c>
      <c r="O162" s="267">
        <v>4.125400282655356</v>
      </c>
      <c r="P162" s="267">
        <v>1.2209130365382714</v>
      </c>
      <c r="Q162" s="267">
        <v>19.044801794606904</v>
      </c>
      <c r="R162" s="267">
        <v>0.46119400266279797</v>
      </c>
      <c r="S162" s="267">
        <v>11.316815273662838</v>
      </c>
      <c r="T162" s="267">
        <v>22.950850812009225</v>
      </c>
      <c r="U162" s="267">
        <v>5.6277937685683606</v>
      </c>
      <c r="V162" s="267">
        <v>5.3348486235410073</v>
      </c>
      <c r="W162" s="268">
        <v>27.337607868695279</v>
      </c>
      <c r="X162" s="268">
        <v>36.510463067513591</v>
      </c>
      <c r="Y162" s="267">
        <v>5.5660494606178368</v>
      </c>
      <c r="Z162" s="269">
        <v>320.08875167542391</v>
      </c>
      <c r="AA162" s="267">
        <v>0.7041050489303019</v>
      </c>
      <c r="AB162" s="267">
        <v>1.0038298182750403</v>
      </c>
      <c r="AC162" s="267">
        <v>3.743605981905421</v>
      </c>
      <c r="AD162" s="267">
        <v>0.49237059931545968</v>
      </c>
      <c r="AE162" s="267">
        <v>1.0099718578313868</v>
      </c>
      <c r="AF162" s="267">
        <v>32.896312366541999</v>
      </c>
      <c r="AG162" s="267">
        <v>3.0747572909069096</v>
      </c>
      <c r="AH162" s="277">
        <v>157.21431127311723</v>
      </c>
    </row>
    <row r="163" spans="1:34" x14ac:dyDescent="0.25">
      <c r="A163" s="182" t="s">
        <v>1083</v>
      </c>
      <c r="B163" s="183" t="s">
        <v>1084</v>
      </c>
      <c r="C163" s="107" t="s">
        <v>1000</v>
      </c>
      <c r="D163" s="111">
        <v>47.183230000000002</v>
      </c>
      <c r="E163" s="111">
        <v>-120.488259</v>
      </c>
      <c r="F163" s="162" t="s">
        <v>801</v>
      </c>
      <c r="G163" s="243" t="s">
        <v>782</v>
      </c>
      <c r="H163" s="319">
        <v>519.40948961252388</v>
      </c>
      <c r="I163" s="267">
        <v>42.315423205251854</v>
      </c>
      <c r="J163" s="313">
        <v>0.75616015495679889</v>
      </c>
      <c r="K163" s="267">
        <v>6.2545505679298987</v>
      </c>
      <c r="L163" s="267">
        <v>3.4273127281124811</v>
      </c>
      <c r="M163" s="267">
        <v>1.8443835306781586</v>
      </c>
      <c r="N163" s="267">
        <v>6.2556780468364659</v>
      </c>
      <c r="O163" s="267">
        <v>4.2781560210627818</v>
      </c>
      <c r="P163" s="267">
        <v>1.2695497917987417</v>
      </c>
      <c r="Q163" s="267">
        <v>19.951442045260602</v>
      </c>
      <c r="R163" s="267">
        <v>0.49713564459781651</v>
      </c>
      <c r="S163" s="267">
        <v>11.192351500074437</v>
      </c>
      <c r="T163" s="267">
        <v>23.742545458960588</v>
      </c>
      <c r="U163" s="267">
        <v>5.6961398560128416</v>
      </c>
      <c r="V163" s="267">
        <v>5.6121186160419487</v>
      </c>
      <c r="W163" s="268">
        <v>28.159071937715062</v>
      </c>
      <c r="X163" s="268">
        <v>36.615138083310313</v>
      </c>
      <c r="Y163" s="267">
        <v>5.8251665832685022</v>
      </c>
      <c r="Z163" s="269">
        <v>318.13015246487134</v>
      </c>
      <c r="AA163" s="267">
        <v>0.69629278767460301</v>
      </c>
      <c r="AB163" s="267">
        <v>1.002275064593622</v>
      </c>
      <c r="AC163" s="267">
        <v>3.6886354615682704</v>
      </c>
      <c r="AD163" s="267">
        <v>0.51557121960758889</v>
      </c>
      <c r="AE163" s="267">
        <v>1.0192541590344923</v>
      </c>
      <c r="AF163" s="267">
        <v>34.120202647896178</v>
      </c>
      <c r="AG163" s="267">
        <v>3.2272482289000282</v>
      </c>
      <c r="AH163" s="277">
        <v>160.67234821882562</v>
      </c>
    </row>
    <row r="164" spans="1:34" x14ac:dyDescent="0.25">
      <c r="A164" s="182" t="s">
        <v>1086</v>
      </c>
      <c r="B164" s="183" t="s">
        <v>1085</v>
      </c>
      <c r="C164" s="107" t="s">
        <v>1000</v>
      </c>
      <c r="D164" s="111">
        <v>47.183152</v>
      </c>
      <c r="E164" s="111">
        <v>-120.490757</v>
      </c>
      <c r="F164" s="162" t="s">
        <v>801</v>
      </c>
      <c r="G164" s="243" t="s">
        <v>776</v>
      </c>
      <c r="H164" s="319">
        <v>522.66193868099845</v>
      </c>
      <c r="I164" s="267">
        <v>43.314644023596351</v>
      </c>
      <c r="J164" s="313">
        <v>0.7635284345146337</v>
      </c>
      <c r="K164" s="267">
        <v>6.2757182500015345</v>
      </c>
      <c r="L164" s="267">
        <v>3.5368744906105611</v>
      </c>
      <c r="M164" s="267">
        <v>1.8840019631701328</v>
      </c>
      <c r="N164" s="267">
        <v>6.3776059050148763</v>
      </c>
      <c r="O164" s="267">
        <v>4.3232953059967771</v>
      </c>
      <c r="P164" s="267">
        <v>1.3011290479765683</v>
      </c>
      <c r="Q164" s="267">
        <v>20.553077352633064</v>
      </c>
      <c r="R164" s="267">
        <v>0.50094446149414884</v>
      </c>
      <c r="S164" s="267">
        <v>11.614577586289073</v>
      </c>
      <c r="T164" s="267">
        <v>24.759361848242762</v>
      </c>
      <c r="U164" s="267">
        <v>5.825228981265</v>
      </c>
      <c r="V164" s="267">
        <v>5.7753036852701092</v>
      </c>
      <c r="W164" s="268">
        <v>28.294350589172456</v>
      </c>
      <c r="X164" s="268">
        <v>36.754002737496641</v>
      </c>
      <c r="Y164" s="267">
        <v>5.9497552619374057</v>
      </c>
      <c r="Z164" s="269">
        <v>315.72571856568459</v>
      </c>
      <c r="AA164" s="267">
        <v>0.69480825075576547</v>
      </c>
      <c r="AB164" s="267">
        <v>1.0368248962549396</v>
      </c>
      <c r="AC164" s="267">
        <v>3.7788279865916792</v>
      </c>
      <c r="AD164" s="267">
        <v>0.52424513260713113</v>
      </c>
      <c r="AE164" s="267">
        <v>1.0853572993270093</v>
      </c>
      <c r="AF164" s="267">
        <v>35.276325120817191</v>
      </c>
      <c r="AG164" s="267">
        <v>3.2780354791450623</v>
      </c>
      <c r="AH164" s="277">
        <v>164.66972347924229</v>
      </c>
    </row>
    <row r="165" spans="1:34" x14ac:dyDescent="0.25">
      <c r="A165" s="182" t="s">
        <v>1088</v>
      </c>
      <c r="B165" s="183" t="s">
        <v>1087</v>
      </c>
      <c r="C165" s="107" t="s">
        <v>1000</v>
      </c>
      <c r="D165" s="111">
        <v>47.183722000000003</v>
      </c>
      <c r="E165" s="111">
        <v>-120.491131</v>
      </c>
      <c r="F165" s="162" t="s">
        <v>795</v>
      </c>
      <c r="G165" s="243" t="s">
        <v>778</v>
      </c>
      <c r="H165" s="319">
        <v>459.9621676194418</v>
      </c>
      <c r="I165" s="267">
        <v>39.20941560387795</v>
      </c>
      <c r="J165" s="313">
        <v>0.6770220468269903</v>
      </c>
      <c r="K165" s="267">
        <v>5.7758953240312731</v>
      </c>
      <c r="L165" s="267">
        <v>3.2230031586745986</v>
      </c>
      <c r="M165" s="267">
        <v>1.7026388552245142</v>
      </c>
      <c r="N165" s="267">
        <v>5.7889886923181368</v>
      </c>
      <c r="O165" s="267">
        <v>3.9452753731053729</v>
      </c>
      <c r="P165" s="267">
        <v>1.1808794244995118</v>
      </c>
      <c r="Q165" s="267">
        <v>18.714962447110583</v>
      </c>
      <c r="R165" s="267">
        <v>0.46055350561092456</v>
      </c>
      <c r="S165" s="267">
        <v>10.612789182088878</v>
      </c>
      <c r="T165" s="267">
        <v>22.412245877211365</v>
      </c>
      <c r="U165" s="267">
        <v>5.3615844055330841</v>
      </c>
      <c r="V165" s="267">
        <v>5.2861004663742106</v>
      </c>
      <c r="W165" s="268">
        <v>25.327916609251531</v>
      </c>
      <c r="X165" s="268">
        <v>37.218702629396176</v>
      </c>
      <c r="Y165" s="267">
        <v>5.3307279182761054</v>
      </c>
      <c r="Z165" s="269">
        <v>308.70934382652268</v>
      </c>
      <c r="AA165" s="267">
        <v>0.65431275117536469</v>
      </c>
      <c r="AB165" s="267">
        <v>0.95622639965302447</v>
      </c>
      <c r="AC165" s="267">
        <v>3.3713796375560521</v>
      </c>
      <c r="AD165" s="267">
        <v>0.47702183480439464</v>
      </c>
      <c r="AE165" s="267">
        <v>0.90778837923616817</v>
      </c>
      <c r="AF165" s="267">
        <v>32.297498145280656</v>
      </c>
      <c r="AG165" s="267">
        <v>3.0519225137902248</v>
      </c>
      <c r="AH165" s="277">
        <v>151.31339434176027</v>
      </c>
    </row>
    <row r="166" spans="1:34" x14ac:dyDescent="0.25">
      <c r="A166" s="182" t="s">
        <v>813</v>
      </c>
      <c r="B166" s="183" t="s">
        <v>1090</v>
      </c>
      <c r="C166" s="107" t="s">
        <v>1089</v>
      </c>
      <c r="D166" s="111">
        <v>47.075750999999997</v>
      </c>
      <c r="E166" s="111">
        <v>-120.397458</v>
      </c>
      <c r="F166" s="162" t="s">
        <v>801</v>
      </c>
      <c r="G166" s="243" t="s">
        <v>776</v>
      </c>
      <c r="H166" s="319">
        <v>484.94355368806919</v>
      </c>
      <c r="I166" s="267">
        <v>43.205481881310419</v>
      </c>
      <c r="J166" s="313">
        <v>0.82568476723645723</v>
      </c>
      <c r="K166" s="267">
        <v>6.1882437297787938</v>
      </c>
      <c r="L166" s="267">
        <v>3.4491146098178427</v>
      </c>
      <c r="M166" s="267">
        <v>1.8602700861600565</v>
      </c>
      <c r="N166" s="267">
        <v>6.3089398549134001</v>
      </c>
      <c r="O166" s="267">
        <v>4.2850893376064318</v>
      </c>
      <c r="P166" s="267">
        <v>1.2741151593384892</v>
      </c>
      <c r="Q166" s="267">
        <v>20.252411509004379</v>
      </c>
      <c r="R166" s="267">
        <v>0.49993740879719889</v>
      </c>
      <c r="S166" s="267">
        <v>11.47539443713465</v>
      </c>
      <c r="T166" s="267">
        <v>24.495656863574901</v>
      </c>
      <c r="U166" s="267">
        <v>5.8139055367147874</v>
      </c>
      <c r="V166" s="267">
        <v>5.7335912995467941</v>
      </c>
      <c r="W166" s="268">
        <v>30.052755464368342</v>
      </c>
      <c r="X166" s="268">
        <v>36.543821772491327</v>
      </c>
      <c r="Y166" s="267">
        <v>6.0178513101162894</v>
      </c>
      <c r="Z166" s="269">
        <v>322.57311146147987</v>
      </c>
      <c r="AA166" s="267">
        <v>0.69345949559735742</v>
      </c>
      <c r="AB166" s="267">
        <v>1.0504752290219384</v>
      </c>
      <c r="AC166" s="267">
        <v>3.7567928271812181</v>
      </c>
      <c r="AD166" s="267">
        <v>0.51995138682225661</v>
      </c>
      <c r="AE166" s="267">
        <v>1.0422824806851618</v>
      </c>
      <c r="AF166" s="267">
        <v>34.544737839903696</v>
      </c>
      <c r="AG166" s="267">
        <v>3.1646926100415462</v>
      </c>
      <c r="AH166" s="277">
        <v>162.47855570893134</v>
      </c>
    </row>
    <row r="167" spans="1:34" x14ac:dyDescent="0.25">
      <c r="A167" s="182" t="s">
        <v>821</v>
      </c>
      <c r="B167" s="183" t="s">
        <v>1092</v>
      </c>
      <c r="C167" s="107" t="s">
        <v>1091</v>
      </c>
      <c r="D167" s="111">
        <v>47.071492999999997</v>
      </c>
      <c r="E167" s="111">
        <v>-120.396602</v>
      </c>
      <c r="F167" s="163" t="s">
        <v>625</v>
      </c>
      <c r="G167" s="243" t="s">
        <v>776</v>
      </c>
      <c r="H167" s="319">
        <v>508.5825928156317</v>
      </c>
      <c r="I167" s="267">
        <v>41.274729779754757</v>
      </c>
      <c r="J167" s="313">
        <v>0.70714426653337015</v>
      </c>
      <c r="K167" s="267">
        <v>6.2620592558550117</v>
      </c>
      <c r="L167" s="267">
        <v>3.5453511307711181</v>
      </c>
      <c r="M167" s="267">
        <v>1.8508412797696017</v>
      </c>
      <c r="N167" s="267">
        <v>6.301653109157022</v>
      </c>
      <c r="O167" s="267">
        <v>4.139245840570271</v>
      </c>
      <c r="P167" s="267">
        <v>1.3102828799121533</v>
      </c>
      <c r="Q167" s="267">
        <v>19.932475807314379</v>
      </c>
      <c r="R167" s="267">
        <v>0.50566768876048329</v>
      </c>
      <c r="S167" s="267">
        <v>11.406620992552433</v>
      </c>
      <c r="T167" s="267">
        <v>24.114199458620597</v>
      </c>
      <c r="U167" s="267">
        <v>5.6357604960365171</v>
      </c>
      <c r="V167" s="267">
        <v>5.5896489223761385</v>
      </c>
      <c r="W167" s="268">
        <v>26.50178468838655</v>
      </c>
      <c r="X167" s="268">
        <v>37.747412321873121</v>
      </c>
      <c r="Y167" s="267">
        <v>5.9483974871323424</v>
      </c>
      <c r="Z167" s="269">
        <v>331.78139802951694</v>
      </c>
      <c r="AA167" s="267">
        <v>0.71367920084719283</v>
      </c>
      <c r="AB167" s="267">
        <v>1.0197920704729786</v>
      </c>
      <c r="AC167" s="267">
        <v>3.7334138838670392</v>
      </c>
      <c r="AD167" s="267">
        <v>0.53282210109423733</v>
      </c>
      <c r="AE167" s="267">
        <v>1.0998169694650288</v>
      </c>
      <c r="AF167" s="267">
        <v>36.115537335583674</v>
      </c>
      <c r="AG167" s="267">
        <v>3.2550237749960669</v>
      </c>
      <c r="AH167" s="277">
        <v>160.03912564772872</v>
      </c>
    </row>
    <row r="168" spans="1:34" x14ac:dyDescent="0.25">
      <c r="A168" s="182" t="s">
        <v>814</v>
      </c>
      <c r="B168" s="183" t="s">
        <v>1093</v>
      </c>
      <c r="C168" s="107" t="s">
        <v>1089</v>
      </c>
      <c r="D168" s="111">
        <v>47.077176999999999</v>
      </c>
      <c r="E168" s="111">
        <v>-120.398476</v>
      </c>
      <c r="F168" s="162" t="s">
        <v>801</v>
      </c>
      <c r="G168" s="243" t="s">
        <v>776</v>
      </c>
      <c r="H168" s="319">
        <v>480.64478145650043</v>
      </c>
      <c r="I168" s="267">
        <v>42.50923259151336</v>
      </c>
      <c r="J168" s="313">
        <v>0.77965737349075293</v>
      </c>
      <c r="K168" s="267">
        <v>6.0606821618826778</v>
      </c>
      <c r="L168" s="267">
        <v>3.3803818963258903</v>
      </c>
      <c r="M168" s="267">
        <v>1.8608851113297542</v>
      </c>
      <c r="N168" s="267">
        <v>6.2192270816913187</v>
      </c>
      <c r="O168" s="267">
        <v>4.1827169360819489</v>
      </c>
      <c r="P168" s="267">
        <v>1.2724935933751331</v>
      </c>
      <c r="Q168" s="267">
        <v>19.822836619216311</v>
      </c>
      <c r="R168" s="267">
        <v>0.48843298700713506</v>
      </c>
      <c r="S168" s="267">
        <v>11.266858402582629</v>
      </c>
      <c r="T168" s="267">
        <v>23.708551577461598</v>
      </c>
      <c r="U168" s="267">
        <v>7.2925694472995142</v>
      </c>
      <c r="V168" s="267">
        <v>5.6018837959868231</v>
      </c>
      <c r="W168" s="268">
        <v>28.255479108993569</v>
      </c>
      <c r="X168" s="268">
        <v>36.049867312139767</v>
      </c>
      <c r="Y168" s="267">
        <v>5.7017703899333112</v>
      </c>
      <c r="Z168" s="269">
        <v>320.98475995229842</v>
      </c>
      <c r="AA168" s="267">
        <v>0.68288715874343986</v>
      </c>
      <c r="AB168" s="267">
        <v>1.0130557568144185</v>
      </c>
      <c r="AC168" s="267">
        <v>3.6672783465023144</v>
      </c>
      <c r="AD168" s="267">
        <v>0.50647464151619392</v>
      </c>
      <c r="AE168" s="267">
        <v>1.022297916895438</v>
      </c>
      <c r="AF168" s="267">
        <v>33.966828481539181</v>
      </c>
      <c r="AG168" s="267">
        <v>3.1847689609378325</v>
      </c>
      <c r="AH168" s="277">
        <v>160.15800614903586</v>
      </c>
    </row>
    <row r="169" spans="1:34" x14ac:dyDescent="0.25">
      <c r="A169" s="182" t="s">
        <v>1095</v>
      </c>
      <c r="B169" s="183" t="s">
        <v>1094</v>
      </c>
      <c r="C169" s="107" t="s">
        <v>862</v>
      </c>
      <c r="D169" s="111">
        <v>47.007449000000001</v>
      </c>
      <c r="E169" s="111">
        <v>-120.386741</v>
      </c>
      <c r="F169" s="162" t="s">
        <v>1125</v>
      </c>
      <c r="G169" s="243" t="s">
        <v>776</v>
      </c>
      <c r="H169" s="319">
        <v>543.33922550637214</v>
      </c>
      <c r="I169" s="267">
        <v>51.019383942765927</v>
      </c>
      <c r="J169" s="313">
        <v>0.60006030716526337</v>
      </c>
      <c r="K169" s="267">
        <v>7.3277334596728974</v>
      </c>
      <c r="L169" s="267">
        <v>4.1204476813191198</v>
      </c>
      <c r="M169" s="267">
        <v>2.3174786169989794</v>
      </c>
      <c r="N169" s="267">
        <v>7.7931141569972127</v>
      </c>
      <c r="O169" s="267">
        <v>4.8243355975551552</v>
      </c>
      <c r="P169" s="267">
        <v>1.5091313805385496</v>
      </c>
      <c r="Q169" s="267">
        <v>24.595834685584048</v>
      </c>
      <c r="R169" s="267">
        <v>0.57209148159947321</v>
      </c>
      <c r="S169" s="267">
        <v>14.415264924743576</v>
      </c>
      <c r="T169" s="267">
        <v>30.229823215287198</v>
      </c>
      <c r="U169" s="267">
        <v>5.9453126613618732</v>
      </c>
      <c r="V169" s="267">
        <v>7.0110306184602988</v>
      </c>
      <c r="W169" s="268">
        <v>21.592574795726591</v>
      </c>
      <c r="X169" s="268">
        <v>38.411538075538623</v>
      </c>
      <c r="Y169" s="267">
        <v>7.2178032115423099</v>
      </c>
      <c r="Z169" s="269">
        <v>347.07343137765679</v>
      </c>
      <c r="AA169" s="267">
        <v>0.88386376972835234</v>
      </c>
      <c r="AB169" s="267">
        <v>1.2374563438240855</v>
      </c>
      <c r="AC169" s="267">
        <v>4.1928856973673065</v>
      </c>
      <c r="AD169" s="267">
        <v>0.59228285898534516</v>
      </c>
      <c r="AE169" s="267">
        <v>0.95117959436156096</v>
      </c>
      <c r="AF169" s="267">
        <v>41.686250630631932</v>
      </c>
      <c r="AG169" s="267">
        <v>3.6707939919901129</v>
      </c>
      <c r="AH169" s="277">
        <v>183.69582622383209</v>
      </c>
    </row>
    <row r="170" spans="1:34" x14ac:dyDescent="0.25">
      <c r="A170" s="182" t="s">
        <v>1097</v>
      </c>
      <c r="B170" s="183" t="s">
        <v>1098</v>
      </c>
      <c r="C170" s="107" t="s">
        <v>862</v>
      </c>
      <c r="D170" s="111">
        <v>47.007708999999998</v>
      </c>
      <c r="E170" s="111">
        <v>-120.38637199999999</v>
      </c>
      <c r="F170" s="162" t="s">
        <v>1125</v>
      </c>
      <c r="G170" s="243" t="s">
        <v>1096</v>
      </c>
      <c r="H170" s="319">
        <v>764.92496069368678</v>
      </c>
      <c r="I170" s="267">
        <v>63.305289529168491</v>
      </c>
      <c r="J170" s="313">
        <v>1.005714599753281</v>
      </c>
      <c r="K170" s="267">
        <v>8.6832145163687446</v>
      </c>
      <c r="L170" s="267">
        <v>4.9446074133701865</v>
      </c>
      <c r="M170" s="267">
        <v>2.6322251834440875</v>
      </c>
      <c r="N170" s="267">
        <v>9.1393095325162719</v>
      </c>
      <c r="O170" s="267">
        <v>5.5647920041677734</v>
      </c>
      <c r="P170" s="267">
        <v>1.7959019170982298</v>
      </c>
      <c r="Q170" s="267">
        <v>29.699289141280268</v>
      </c>
      <c r="R170" s="267">
        <v>0.74489923350219889</v>
      </c>
      <c r="S170" s="267">
        <v>16.580500192646884</v>
      </c>
      <c r="T170" s="267">
        <v>36.126131735675237</v>
      </c>
      <c r="U170" s="267">
        <v>7.3333316398894697</v>
      </c>
      <c r="V170" s="267">
        <v>8.4660969244561706</v>
      </c>
      <c r="W170" s="268">
        <v>34.962076237895381</v>
      </c>
      <c r="X170" s="268">
        <v>39.717096037052464</v>
      </c>
      <c r="Y170" s="267">
        <v>8.6021214326528739</v>
      </c>
      <c r="Z170" s="269">
        <v>367.56596514395568</v>
      </c>
      <c r="AA170" s="267">
        <v>1.0058764680948831</v>
      </c>
      <c r="AB170" s="267">
        <v>1.4621033545949187</v>
      </c>
      <c r="AC170" s="267">
        <v>4.9061686690810049</v>
      </c>
      <c r="AD170" s="267">
        <v>0.73113194399907766</v>
      </c>
      <c r="AE170" s="267">
        <v>1.6529196727618105</v>
      </c>
      <c r="AF170" s="267">
        <v>50.702233411180906</v>
      </c>
      <c r="AG170" s="267">
        <v>4.6677081498429258</v>
      </c>
      <c r="AH170" s="277">
        <v>215.95885908096255</v>
      </c>
    </row>
    <row r="171" spans="1:34" x14ac:dyDescent="0.25">
      <c r="A171" s="182" t="s">
        <v>1101</v>
      </c>
      <c r="B171" s="183" t="s">
        <v>1100</v>
      </c>
      <c r="C171" s="107" t="s">
        <v>862</v>
      </c>
      <c r="D171" s="111">
        <v>47.007852999999997</v>
      </c>
      <c r="E171" s="111">
        <v>-120.386354</v>
      </c>
      <c r="F171" s="162" t="s">
        <v>1125</v>
      </c>
      <c r="G171" s="243" t="s">
        <v>782</v>
      </c>
      <c r="H171" s="319">
        <v>562.30781071531248</v>
      </c>
      <c r="I171" s="267">
        <v>54.200449826982151</v>
      </c>
      <c r="J171" s="313">
        <v>0.71413431511923087</v>
      </c>
      <c r="K171" s="267">
        <v>7.6165307130725912</v>
      </c>
      <c r="L171" s="267">
        <v>4.1765426353136847</v>
      </c>
      <c r="M171" s="267">
        <v>2.422886154904937</v>
      </c>
      <c r="N171" s="267">
        <v>8.1761107951860161</v>
      </c>
      <c r="O171" s="267">
        <v>5.0145386165194887</v>
      </c>
      <c r="P171" s="267">
        <v>1.5615607373111178</v>
      </c>
      <c r="Q171" s="267">
        <v>25.81583616209063</v>
      </c>
      <c r="R171" s="267">
        <v>0.58821905075188319</v>
      </c>
      <c r="S171" s="267">
        <v>14.675737851789771</v>
      </c>
      <c r="T171" s="267">
        <v>32.467658546011563</v>
      </c>
      <c r="U171" s="267">
        <v>6.4261206415430481</v>
      </c>
      <c r="V171" s="267">
        <v>7.4587861447500945</v>
      </c>
      <c r="W171" s="268">
        <v>21.877325815075082</v>
      </c>
      <c r="X171" s="268">
        <v>36.428746567527789</v>
      </c>
      <c r="Y171" s="267">
        <v>7.561950162763643</v>
      </c>
      <c r="Z171" s="269">
        <v>334.32758708858842</v>
      </c>
      <c r="AA171" s="267">
        <v>0.92628213175953644</v>
      </c>
      <c r="AB171" s="267">
        <v>1.3076313155461117</v>
      </c>
      <c r="AC171" s="267">
        <v>4.4935661182086095</v>
      </c>
      <c r="AD171" s="267">
        <v>0.60151529349454813</v>
      </c>
      <c r="AE171" s="267">
        <v>1.5893403849339345</v>
      </c>
      <c r="AF171" s="267">
        <v>41.682576951672402</v>
      </c>
      <c r="AG171" s="267">
        <v>3.8904345234150672</v>
      </c>
      <c r="AH171" s="277">
        <v>191.44122095783058</v>
      </c>
    </row>
    <row r="172" spans="1:34" ht="15.75" thickBot="1" x14ac:dyDescent="0.3">
      <c r="A172" s="283" t="s">
        <v>1103</v>
      </c>
      <c r="B172" s="284" t="s">
        <v>1102</v>
      </c>
      <c r="C172" s="285" t="s">
        <v>862</v>
      </c>
      <c r="D172" s="286">
        <v>47.006487999999997</v>
      </c>
      <c r="E172" s="286">
        <v>-120.382074</v>
      </c>
      <c r="F172" s="287" t="s">
        <v>900</v>
      </c>
      <c r="G172" s="309" t="s">
        <v>776</v>
      </c>
      <c r="H172" s="323">
        <v>731.81714165944857</v>
      </c>
      <c r="I172" s="288">
        <v>67.825185682565163</v>
      </c>
      <c r="J172" s="315">
        <v>0.85337506743432556</v>
      </c>
      <c r="K172" s="288">
        <v>9.6375912006198021</v>
      </c>
      <c r="L172" s="288">
        <v>5.2617784243523289</v>
      </c>
      <c r="M172" s="288">
        <v>2.9667577667920293</v>
      </c>
      <c r="N172" s="288">
        <v>10.342855137333229</v>
      </c>
      <c r="O172" s="288">
        <v>5.9906019839396221</v>
      </c>
      <c r="P172" s="288">
        <v>1.9660030351424969</v>
      </c>
      <c r="Q172" s="288">
        <v>31.128946481347786</v>
      </c>
      <c r="R172" s="288">
        <v>0.71234277451714645</v>
      </c>
      <c r="S172" s="288">
        <v>19.104397130188275</v>
      </c>
      <c r="T172" s="288">
        <v>40.314798701619459</v>
      </c>
      <c r="U172" s="288">
        <v>6.4125303583429059</v>
      </c>
      <c r="V172" s="288">
        <v>9.2741110934303777</v>
      </c>
      <c r="W172" s="289">
        <v>31.71884034820803</v>
      </c>
      <c r="X172" s="289">
        <v>39.267854492697772</v>
      </c>
      <c r="Y172" s="288">
        <v>9.6354244859050411</v>
      </c>
      <c r="Z172" s="290">
        <v>313.51605578831015</v>
      </c>
      <c r="AA172" s="288">
        <v>1.1655772942185791</v>
      </c>
      <c r="AB172" s="288">
        <v>1.6411121716233712</v>
      </c>
      <c r="AC172" s="288">
        <v>4.3473933450863838</v>
      </c>
      <c r="AD172" s="288">
        <v>0.78028889749762487</v>
      </c>
      <c r="AE172" s="288">
        <v>1.2389671416171555</v>
      </c>
      <c r="AF172" s="288">
        <v>53.109661496052098</v>
      </c>
      <c r="AG172" s="288">
        <v>4.7848118290145667</v>
      </c>
      <c r="AH172" s="291">
        <v>232.16015010875549</v>
      </c>
    </row>
    <row r="173" spans="1:34" s="200" customFormat="1" ht="15.75" thickBot="1" x14ac:dyDescent="0.3">
      <c r="A173" s="300" t="s">
        <v>772</v>
      </c>
      <c r="B173" s="301"/>
      <c r="C173" s="302"/>
      <c r="D173" s="303"/>
      <c r="E173" s="303"/>
      <c r="F173" s="304"/>
      <c r="G173" s="310"/>
      <c r="H173" s="325"/>
      <c r="I173" s="306"/>
      <c r="J173" s="306"/>
      <c r="K173" s="306"/>
      <c r="L173" s="306"/>
      <c r="M173" s="306"/>
      <c r="N173" s="306"/>
      <c r="O173" s="306"/>
      <c r="P173" s="306"/>
      <c r="Q173" s="306"/>
      <c r="R173" s="306"/>
      <c r="S173" s="306"/>
      <c r="T173" s="306"/>
      <c r="U173" s="306"/>
      <c r="V173" s="306"/>
      <c r="W173" s="307"/>
      <c r="X173" s="307"/>
      <c r="Y173" s="306"/>
      <c r="Z173" s="305"/>
      <c r="AA173" s="306"/>
      <c r="AB173" s="306"/>
      <c r="AC173" s="306"/>
      <c r="AD173" s="306"/>
      <c r="AE173" s="306"/>
      <c r="AF173" s="306"/>
      <c r="AG173" s="306"/>
      <c r="AH173" s="308"/>
    </row>
    <row r="174" spans="1:34" x14ac:dyDescent="0.25">
      <c r="A174" s="292" t="s">
        <v>779</v>
      </c>
      <c r="B174" s="293" t="s">
        <v>1104</v>
      </c>
      <c r="C174" s="80" t="s">
        <v>777</v>
      </c>
      <c r="D174" s="294">
        <v>47.133125</v>
      </c>
      <c r="E174" s="294">
        <v>-120.488727</v>
      </c>
      <c r="F174" s="295" t="s">
        <v>625</v>
      </c>
      <c r="G174" s="245" t="s">
        <v>778</v>
      </c>
      <c r="H174" s="324">
        <v>527.04005765914383</v>
      </c>
      <c r="I174" s="296">
        <v>45.963643229542214</v>
      </c>
      <c r="J174" s="316">
        <v>0.72886450734920172</v>
      </c>
      <c r="K174" s="296">
        <v>7.2828056726694355</v>
      </c>
      <c r="L174" s="296">
        <v>4.0046248045716197</v>
      </c>
      <c r="M174" s="296">
        <v>2.0945453538540475</v>
      </c>
      <c r="N174" s="296">
        <v>6.9872887929411664</v>
      </c>
      <c r="O174" s="296">
        <v>4.3451464473756971</v>
      </c>
      <c r="P174" s="296">
        <v>1.4638551011298462</v>
      </c>
      <c r="Q174" s="296">
        <v>22.233844250193815</v>
      </c>
      <c r="R174" s="296">
        <v>0.53668318611295363</v>
      </c>
      <c r="S174" s="296">
        <v>10.975694010352797</v>
      </c>
      <c r="T174" s="296">
        <v>26.15396499104682</v>
      </c>
      <c r="U174" s="296">
        <v>5.9513629298028201</v>
      </c>
      <c r="V174" s="296">
        <v>6.1540840953100107</v>
      </c>
      <c r="W174" s="297">
        <v>27.382483335493731</v>
      </c>
      <c r="X174" s="297">
        <v>36.531545084892628</v>
      </c>
      <c r="Y174" s="296">
        <v>6.505790999161011</v>
      </c>
      <c r="Z174" s="298">
        <v>327.12355700099511</v>
      </c>
      <c r="AA174" s="296">
        <v>0.74378123304859878</v>
      </c>
      <c r="AB174" s="296">
        <v>1.1532141695426308</v>
      </c>
      <c r="AC174" s="296">
        <v>3.7241089595492674</v>
      </c>
      <c r="AD174" s="296">
        <v>0.58185231104022683</v>
      </c>
      <c r="AE174" s="296">
        <v>1.0771126154846902</v>
      </c>
      <c r="AF174" s="296">
        <v>38.429783695360683</v>
      </c>
      <c r="AG174" s="296">
        <v>3.4680022007902154</v>
      </c>
      <c r="AH174" s="299">
        <v>167.05672946864482</v>
      </c>
    </row>
    <row r="175" spans="1:34" x14ac:dyDescent="0.25">
      <c r="A175" s="104" t="s">
        <v>844</v>
      </c>
      <c r="B175" s="159" t="s">
        <v>1105</v>
      </c>
      <c r="C175" s="96" t="s">
        <v>835</v>
      </c>
      <c r="D175" s="98">
        <v>47.108117</v>
      </c>
      <c r="E175" s="98">
        <v>-120.427065</v>
      </c>
      <c r="F175" s="97" t="s">
        <v>801</v>
      </c>
      <c r="G175" s="243" t="s">
        <v>776</v>
      </c>
      <c r="H175" s="319">
        <v>459.32162877266916</v>
      </c>
      <c r="I175" s="267">
        <v>41.827313696769778</v>
      </c>
      <c r="J175" s="313">
        <v>0.70238868817329836</v>
      </c>
      <c r="K175" s="267">
        <v>6.6202698646503668</v>
      </c>
      <c r="L175" s="267">
        <v>3.6073030190139637</v>
      </c>
      <c r="M175" s="267">
        <v>1.8893595195225965</v>
      </c>
      <c r="N175" s="267">
        <v>6.2032637110099857</v>
      </c>
      <c r="O175" s="267">
        <v>4.0821834918876672</v>
      </c>
      <c r="P175" s="267">
        <v>1.3640777278042384</v>
      </c>
      <c r="Q175" s="267">
        <v>19.58989181256349</v>
      </c>
      <c r="R175" s="267">
        <v>0.47926019227290273</v>
      </c>
      <c r="S175" s="267">
        <v>10.455257793940522</v>
      </c>
      <c r="T175" s="267">
        <v>23.513870335886214</v>
      </c>
      <c r="U175" s="267">
        <v>5.4677169510403978</v>
      </c>
      <c r="V175" s="267">
        <v>5.5092981330999553</v>
      </c>
      <c r="W175" s="268">
        <v>27.144238916164941</v>
      </c>
      <c r="X175" s="268">
        <v>37.361456431089941</v>
      </c>
      <c r="Y175" s="267">
        <v>5.8465463944384046</v>
      </c>
      <c r="Z175" s="269">
        <v>316.72072748838747</v>
      </c>
      <c r="AA175" s="267">
        <v>0.65666875572276884</v>
      </c>
      <c r="AB175" s="267">
        <v>1.0636314858836686</v>
      </c>
      <c r="AC175" s="267">
        <v>3.6183172030915016</v>
      </c>
      <c r="AD175" s="267">
        <v>0.51309417426045434</v>
      </c>
      <c r="AE175" s="267">
        <v>0.98851598986795586</v>
      </c>
      <c r="AF175" s="267">
        <v>33.814350013942928</v>
      </c>
      <c r="AG175" s="267">
        <v>3.0934589503356311</v>
      </c>
      <c r="AH175" s="277">
        <v>157.96855537783682</v>
      </c>
    </row>
    <row r="176" spans="1:34" x14ac:dyDescent="0.25">
      <c r="A176" s="104" t="s">
        <v>883</v>
      </c>
      <c r="B176" s="159" t="s">
        <v>1106</v>
      </c>
      <c r="C176" s="96" t="s">
        <v>882</v>
      </c>
      <c r="D176" s="98">
        <v>47.147407000000001</v>
      </c>
      <c r="E176" s="98">
        <v>-120.391993</v>
      </c>
      <c r="F176" s="97" t="s">
        <v>790</v>
      </c>
      <c r="G176" s="243" t="s">
        <v>778</v>
      </c>
      <c r="H176" s="319">
        <v>595.77266005523995</v>
      </c>
      <c r="I176" s="267">
        <v>46.021349419499735</v>
      </c>
      <c r="J176" s="313">
        <v>1.283250842257774</v>
      </c>
      <c r="K176" s="267">
        <v>6.5192917603845206</v>
      </c>
      <c r="L176" s="267">
        <v>3.5171038593702626</v>
      </c>
      <c r="M176" s="267">
        <v>1.9013092435453818</v>
      </c>
      <c r="N176" s="267">
        <v>6.2581570336934575</v>
      </c>
      <c r="O176" s="267">
        <v>4.3789551816088546</v>
      </c>
      <c r="P176" s="267">
        <v>1.3035290775044308</v>
      </c>
      <c r="Q176" s="267">
        <v>22.349259772545544</v>
      </c>
      <c r="R176" s="267">
        <v>0.47139015447508203</v>
      </c>
      <c r="S176" s="267">
        <v>10.490385491133726</v>
      </c>
      <c r="T176" s="267">
        <v>25.289658587204624</v>
      </c>
      <c r="U176" s="267">
        <v>7.9274714653684386</v>
      </c>
      <c r="V176" s="267">
        <v>5.9573185923351692</v>
      </c>
      <c r="W176" s="268">
        <v>41.859601277146403</v>
      </c>
      <c r="X176" s="268">
        <v>32.498478290989539</v>
      </c>
      <c r="Y176" s="267">
        <v>6.0793424904983624</v>
      </c>
      <c r="Z176" s="269">
        <v>321.93164108089076</v>
      </c>
      <c r="AA176" s="267">
        <v>0.7585623509277295</v>
      </c>
      <c r="AB176" s="267">
        <v>1.0565320554895037</v>
      </c>
      <c r="AC176" s="267">
        <v>5.0994664048603191</v>
      </c>
      <c r="AD176" s="267">
        <v>0.50950795458066223</v>
      </c>
      <c r="AE176" s="267">
        <v>1.5466270121423809</v>
      </c>
      <c r="AF176" s="267">
        <v>32.703066229487987</v>
      </c>
      <c r="AG176" s="267">
        <v>3.030752956087932</v>
      </c>
      <c r="AH176" s="277">
        <v>162.96267773722471</v>
      </c>
    </row>
    <row r="177" spans="1:34" x14ac:dyDescent="0.25">
      <c r="A177" s="152" t="s">
        <v>906</v>
      </c>
      <c r="B177" s="153" t="s">
        <v>1110</v>
      </c>
      <c r="C177" s="96" t="s">
        <v>799</v>
      </c>
      <c r="D177" s="111">
        <v>47.154119999999999</v>
      </c>
      <c r="E177" s="111">
        <v>-120.45990399999999</v>
      </c>
      <c r="F177" s="162" t="s">
        <v>797</v>
      </c>
      <c r="G177" s="243" t="s">
        <v>784</v>
      </c>
      <c r="H177" s="319">
        <v>567.75671065554297</v>
      </c>
      <c r="I177" s="267">
        <v>45.468153440414248</v>
      </c>
      <c r="J177" s="313">
        <v>1.1833807621805357</v>
      </c>
      <c r="K177" s="267">
        <v>6.5316351640077839</v>
      </c>
      <c r="L177" s="267">
        <v>3.7204805588446859</v>
      </c>
      <c r="M177" s="267">
        <v>1.9475896349927759</v>
      </c>
      <c r="N177" s="267">
        <v>6.7761103887028158</v>
      </c>
      <c r="O177" s="267">
        <v>4.5462033865944163</v>
      </c>
      <c r="P177" s="267">
        <v>1.3480766826984425</v>
      </c>
      <c r="Q177" s="267">
        <v>20.922039061918177</v>
      </c>
      <c r="R177" s="267">
        <v>0.50900398829748372</v>
      </c>
      <c r="S177" s="267">
        <v>11.398414328501817</v>
      </c>
      <c r="T177" s="267">
        <v>26.194464954445728</v>
      </c>
      <c r="U177" s="267">
        <v>7.397701554982949</v>
      </c>
      <c r="V177" s="267">
        <v>6.0755192925032748</v>
      </c>
      <c r="W177" s="268">
        <v>36.409731631190851</v>
      </c>
      <c r="X177" s="268">
        <v>34.38766096951786</v>
      </c>
      <c r="Y177" s="267">
        <v>6.4186906195148792</v>
      </c>
      <c r="Z177" s="269">
        <v>322.70689262249209</v>
      </c>
      <c r="AA177" s="267">
        <v>0.72273090581151278</v>
      </c>
      <c r="AB177" s="267">
        <v>1.1118020038048508</v>
      </c>
      <c r="AC177" s="267">
        <v>4.5025277990345405</v>
      </c>
      <c r="AD177" s="267">
        <v>0.5356215395879721</v>
      </c>
      <c r="AE177" s="267">
        <v>1.4153708453436509</v>
      </c>
      <c r="AF177" s="267">
        <v>36.582862228882156</v>
      </c>
      <c r="AG177" s="267">
        <v>3.4226391784907357</v>
      </c>
      <c r="AH177" s="277">
        <v>171.57306956867706</v>
      </c>
    </row>
    <row r="178" spans="1:34" x14ac:dyDescent="0.25">
      <c r="A178" s="154" t="s">
        <v>947</v>
      </c>
      <c r="B178" s="155" t="s">
        <v>1111</v>
      </c>
      <c r="C178" s="107" t="s">
        <v>945</v>
      </c>
      <c r="D178" s="111">
        <v>47.171494000000003</v>
      </c>
      <c r="E178" s="111">
        <v>-120.390428</v>
      </c>
      <c r="F178" s="163" t="s">
        <v>807</v>
      </c>
      <c r="G178" s="243" t="s">
        <v>776</v>
      </c>
      <c r="H178" s="319">
        <v>629.8827168383757</v>
      </c>
      <c r="I178" s="267">
        <v>44.002844685724249</v>
      </c>
      <c r="J178" s="313">
        <v>0.88402467620254532</v>
      </c>
      <c r="K178" s="267">
        <v>5.9188241739688774</v>
      </c>
      <c r="L178" s="267">
        <v>3.416794438095013</v>
      </c>
      <c r="M178" s="267">
        <v>1.7412934563364997</v>
      </c>
      <c r="N178" s="267">
        <v>6.1646394129513737</v>
      </c>
      <c r="O178" s="267">
        <v>4.2839198810545343</v>
      </c>
      <c r="P178" s="267">
        <v>1.2546740299570551</v>
      </c>
      <c r="Q178" s="267">
        <v>21.444970689674051</v>
      </c>
      <c r="R178" s="267">
        <v>0.49338663781777825</v>
      </c>
      <c r="S178" s="267">
        <v>11.050599389103947</v>
      </c>
      <c r="T178" s="267">
        <v>24.26149145862011</v>
      </c>
      <c r="U178" s="267">
        <v>6.3189139208046745</v>
      </c>
      <c r="V178" s="267">
        <v>5.7644865440251554</v>
      </c>
      <c r="W178" s="268">
        <v>31.786527574774716</v>
      </c>
      <c r="X178" s="268">
        <v>35.722733423713471</v>
      </c>
      <c r="Y178" s="267">
        <v>5.5879874411356836</v>
      </c>
      <c r="Z178" s="269">
        <v>318.9418182578633</v>
      </c>
      <c r="AA178" s="267">
        <v>0.68748299171861316</v>
      </c>
      <c r="AB178" s="267">
        <v>1.002124329874212</v>
      </c>
      <c r="AC178" s="267">
        <v>4.0716127613822595</v>
      </c>
      <c r="AD178" s="267">
        <v>0.51151040433219797</v>
      </c>
      <c r="AE178" s="267">
        <v>1.1202068243641139</v>
      </c>
      <c r="AF178" s="267">
        <v>33.678262227974081</v>
      </c>
      <c r="AG178" s="267">
        <v>3.1290503099486342</v>
      </c>
      <c r="AH178" s="277">
        <v>161.41103604075289</v>
      </c>
    </row>
    <row r="179" spans="1:34" x14ac:dyDescent="0.25">
      <c r="A179" s="154" t="s">
        <v>990</v>
      </c>
      <c r="B179" s="155" t="s">
        <v>1112</v>
      </c>
      <c r="C179" s="107" t="s">
        <v>810</v>
      </c>
      <c r="D179" s="111">
        <v>47.097940000000001</v>
      </c>
      <c r="E179" s="111">
        <v>-120.39504700000001</v>
      </c>
      <c r="F179" s="163" t="s">
        <v>801</v>
      </c>
      <c r="G179" s="243" t="s">
        <v>784</v>
      </c>
      <c r="H179" s="319">
        <v>480.33253066259522</v>
      </c>
      <c r="I179" s="267">
        <v>42.723214920567955</v>
      </c>
      <c r="J179" s="313">
        <v>0.75777978929310563</v>
      </c>
      <c r="K179" s="267">
        <v>6.1274134131497782</v>
      </c>
      <c r="L179" s="267">
        <v>3.5100460319994662</v>
      </c>
      <c r="M179" s="267">
        <v>1.7992841743749568</v>
      </c>
      <c r="N179" s="267">
        <v>6.2999570116747003</v>
      </c>
      <c r="O179" s="267">
        <v>4.3046307772155545</v>
      </c>
      <c r="P179" s="267">
        <v>1.2704184125166478</v>
      </c>
      <c r="Q179" s="267">
        <v>19.982680130545653</v>
      </c>
      <c r="R179" s="267">
        <v>0.49690799888237691</v>
      </c>
      <c r="S179" s="267">
        <v>11.360204206789108</v>
      </c>
      <c r="T179" s="267">
        <v>24.271284374730577</v>
      </c>
      <c r="U179" s="267">
        <v>5.7612914773998076</v>
      </c>
      <c r="V179" s="267">
        <v>5.6031282978231305</v>
      </c>
      <c r="W179" s="268">
        <v>28.590899870853914</v>
      </c>
      <c r="X179" s="268">
        <v>37.555016767595696</v>
      </c>
      <c r="Y179" s="267">
        <v>5.9117665581107941</v>
      </c>
      <c r="Z179" s="269">
        <v>312.37387800762747</v>
      </c>
      <c r="AA179" s="267">
        <v>0.72481557253728546</v>
      </c>
      <c r="AB179" s="267">
        <v>1.0362997812422166</v>
      </c>
      <c r="AC179" s="267">
        <v>3.7124546057569856</v>
      </c>
      <c r="AD179" s="267">
        <v>0.52720320587418357</v>
      </c>
      <c r="AE179" s="267">
        <v>1.0202862675825293</v>
      </c>
      <c r="AF179" s="267">
        <v>34.373877846162259</v>
      </c>
      <c r="AG179" s="267">
        <v>3.2160080885508475</v>
      </c>
      <c r="AH179" s="277">
        <v>161.44902877429681</v>
      </c>
    </row>
    <row r="180" spans="1:34" x14ac:dyDescent="0.25">
      <c r="A180" s="154" t="s">
        <v>1041</v>
      </c>
      <c r="B180" s="155" t="s">
        <v>1113</v>
      </c>
      <c r="C180" s="107" t="s">
        <v>887</v>
      </c>
      <c r="D180" s="111">
        <v>47.156526999999997</v>
      </c>
      <c r="E180" s="111">
        <v>-120.406189</v>
      </c>
      <c r="F180" s="162" t="s">
        <v>795</v>
      </c>
      <c r="G180" s="243" t="s">
        <v>784</v>
      </c>
      <c r="H180" s="319">
        <v>453.39852946465373</v>
      </c>
      <c r="I180" s="267">
        <v>40.098526539520726</v>
      </c>
      <c r="J180" s="313">
        <v>0.70997997833468385</v>
      </c>
      <c r="K180" s="267">
        <v>5.9191308439164709</v>
      </c>
      <c r="L180" s="267">
        <v>3.3075037801754457</v>
      </c>
      <c r="M180" s="267">
        <v>1.7360602092743189</v>
      </c>
      <c r="N180" s="267">
        <v>5.9079300881727033</v>
      </c>
      <c r="O180" s="267">
        <v>4.1008677381960119</v>
      </c>
      <c r="P180" s="267">
        <v>1.2237122833736689</v>
      </c>
      <c r="Q180" s="267">
        <v>18.865586725385338</v>
      </c>
      <c r="R180" s="267">
        <v>0.47332905055141972</v>
      </c>
      <c r="S180" s="267">
        <v>10.912744130346063</v>
      </c>
      <c r="T180" s="267">
        <v>22.848461583083115</v>
      </c>
      <c r="U180" s="267">
        <v>5.4045835453777222</v>
      </c>
      <c r="V180" s="267">
        <v>5.3411412096307789</v>
      </c>
      <c r="W180" s="268">
        <v>26.662590605031895</v>
      </c>
      <c r="X180" s="268">
        <v>36.706662750617134</v>
      </c>
      <c r="Y180" s="267">
        <v>5.5684536595148399</v>
      </c>
      <c r="Z180" s="269">
        <v>308.65127748167282</v>
      </c>
      <c r="AA180" s="267">
        <v>0.65870638096053613</v>
      </c>
      <c r="AB180" s="267">
        <v>0.96645841973887736</v>
      </c>
      <c r="AC180" s="267">
        <v>3.4803077173110335</v>
      </c>
      <c r="AD180" s="267">
        <v>0.51110708737972455</v>
      </c>
      <c r="AE180" s="267">
        <v>0.92503297499065917</v>
      </c>
      <c r="AF180" s="267">
        <v>32.454076450396116</v>
      </c>
      <c r="AG180" s="267">
        <v>3.1398863205538703</v>
      </c>
      <c r="AH180" s="277">
        <v>153.67595248645094</v>
      </c>
    </row>
    <row r="181" spans="1:34" ht="15.75" thickBot="1" x14ac:dyDescent="0.3">
      <c r="A181" s="156"/>
      <c r="B181" s="157" t="s">
        <v>1109</v>
      </c>
      <c r="C181" s="158"/>
      <c r="D181" s="158"/>
      <c r="E181" s="158"/>
      <c r="F181" s="158"/>
      <c r="G181" s="311" t="s">
        <v>1114</v>
      </c>
      <c r="H181" s="321">
        <v>673.19683714919563</v>
      </c>
      <c r="I181" s="279">
        <v>53.10375178524162</v>
      </c>
      <c r="J181" s="317">
        <v>1.2314519491980125</v>
      </c>
      <c r="K181" s="279">
        <v>6.4311306193894868</v>
      </c>
      <c r="L181" s="279">
        <v>3.5402645886330673</v>
      </c>
      <c r="M181" s="279">
        <v>1.9762100437248873</v>
      </c>
      <c r="N181" s="279">
        <v>6.7178445697901017</v>
      </c>
      <c r="O181" s="279">
        <v>4.8310919230482927</v>
      </c>
      <c r="P181" s="279">
        <v>1.3245838224585997</v>
      </c>
      <c r="Q181" s="279">
        <v>25.391862092636789</v>
      </c>
      <c r="R181" s="279">
        <v>0.50424233224019865</v>
      </c>
      <c r="S181" s="279">
        <v>12.326691312039287</v>
      </c>
      <c r="T181" s="279">
        <v>28.742991408516691</v>
      </c>
      <c r="U181" s="279">
        <v>10.447863702537411</v>
      </c>
      <c r="V181" s="279">
        <v>6.836367240571672</v>
      </c>
      <c r="W181" s="280">
        <v>46.433625317922541</v>
      </c>
      <c r="X181" s="280">
        <v>33.096173488571843</v>
      </c>
      <c r="Y181" s="279">
        <v>6.6975512404960869</v>
      </c>
      <c r="Z181" s="281">
        <v>335.95984005775358</v>
      </c>
      <c r="AA181" s="279">
        <v>0.77495089778228166</v>
      </c>
      <c r="AB181" s="279">
        <v>1.0769676382358149</v>
      </c>
      <c r="AC181" s="279">
        <v>6.0644194780264442</v>
      </c>
      <c r="AD181" s="279">
        <v>0.52784871163839564</v>
      </c>
      <c r="AE181" s="279">
        <v>1.6780052092307876</v>
      </c>
      <c r="AF181" s="279">
        <v>35.966226217601367</v>
      </c>
      <c r="AG181" s="279">
        <v>3.3534781582957525</v>
      </c>
      <c r="AH181" s="282">
        <v>181.24955446723132</v>
      </c>
    </row>
    <row r="182" spans="1:34" x14ac:dyDescent="0.25">
      <c r="A182" s="188" t="s">
        <v>1126</v>
      </c>
    </row>
    <row r="183" spans="1:34" x14ac:dyDescent="0.25">
      <c r="A183" s="81" t="s">
        <v>1127</v>
      </c>
    </row>
  </sheetData>
  <mergeCells count="4">
    <mergeCell ref="A2:F5"/>
    <mergeCell ref="G2:G3"/>
    <mergeCell ref="H2:AH3"/>
    <mergeCell ref="H5:AH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U113"/>
  <sheetViews>
    <sheetView zoomScale="70" zoomScaleNormal="7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B24" sqref="AB24"/>
    </sheetView>
  </sheetViews>
  <sheetFormatPr defaultColWidth="8.85546875" defaultRowHeight="15" x14ac:dyDescent="0.25"/>
  <cols>
    <col min="1" max="1" width="11" style="29" bestFit="1" customWidth="1"/>
    <col min="2" max="2" width="24.85546875" style="30" customWidth="1"/>
    <col min="3" max="3" width="8.85546875" style="31"/>
    <col min="5" max="5" width="10.85546875" style="32" customWidth="1"/>
    <col min="6" max="6" width="8.85546875" style="32" bestFit="1" customWidth="1"/>
    <col min="7" max="7" width="11.140625" style="32" customWidth="1"/>
    <col min="8" max="9" width="8.85546875" style="32" bestFit="1" customWidth="1"/>
    <col min="10" max="10" width="10.140625" style="32" customWidth="1"/>
    <col min="11" max="11" width="9.42578125" style="32" bestFit="1" customWidth="1"/>
    <col min="12" max="12" width="10.42578125" style="32" customWidth="1"/>
    <col min="13" max="13" width="8.85546875" style="32" bestFit="1" customWidth="1"/>
    <col min="14" max="14" width="14.140625" style="33" customWidth="1"/>
    <col min="15" max="15" width="8.85546875" style="33"/>
    <col min="16" max="16" width="11.85546875" style="34" customWidth="1"/>
    <col min="17" max="17" width="11" style="34" customWidth="1"/>
    <col min="18" max="18" width="12.5703125" style="33" customWidth="1"/>
    <col min="19" max="19" width="13" style="33" customWidth="1"/>
    <col min="20" max="20" width="8.85546875" style="33"/>
    <col min="21" max="21" width="12.7109375" style="33" customWidth="1"/>
  </cols>
  <sheetData>
    <row r="1" spans="1:21" ht="15.75" thickBot="1" x14ac:dyDescent="0.3">
      <c r="A1" s="46" t="s">
        <v>597</v>
      </c>
    </row>
    <row r="2" spans="1:21" s="2" customFormat="1" ht="15.75" thickBot="1" x14ac:dyDescent="0.3">
      <c r="A2" s="359"/>
      <c r="B2" s="360"/>
      <c r="C2" s="361"/>
      <c r="D2" s="362"/>
      <c r="E2" s="363" t="s">
        <v>0</v>
      </c>
      <c r="F2" s="364"/>
      <c r="G2" s="364"/>
      <c r="H2" s="364"/>
      <c r="I2" s="364"/>
      <c r="J2" s="364"/>
      <c r="K2" s="364"/>
      <c r="L2" s="364"/>
      <c r="M2" s="1"/>
      <c r="N2" s="365" t="s">
        <v>1</v>
      </c>
      <c r="O2" s="366"/>
      <c r="P2" s="366"/>
      <c r="Q2" s="366"/>
      <c r="R2" s="366"/>
      <c r="S2" s="367"/>
      <c r="T2" s="368"/>
      <c r="U2" s="369"/>
    </row>
    <row r="3" spans="1:21" s="17" customFormat="1" ht="44.25" customHeight="1" thickBot="1" x14ac:dyDescent="0.3">
      <c r="A3" s="3" t="s">
        <v>2</v>
      </c>
      <c r="B3" s="4" t="s">
        <v>3</v>
      </c>
      <c r="C3" s="5" t="s">
        <v>4</v>
      </c>
      <c r="D3" s="6" t="s">
        <v>5</v>
      </c>
      <c r="E3" s="7" t="s">
        <v>6</v>
      </c>
      <c r="F3" s="8" t="s">
        <v>7</v>
      </c>
      <c r="G3" s="8" t="s">
        <v>8</v>
      </c>
      <c r="H3" s="8" t="s">
        <v>7</v>
      </c>
      <c r="I3" s="9" t="s">
        <v>9</v>
      </c>
      <c r="J3" s="7" t="s">
        <v>10</v>
      </c>
      <c r="K3" s="10" t="s">
        <v>7</v>
      </c>
      <c r="L3" s="11" t="s">
        <v>11</v>
      </c>
      <c r="M3" s="12" t="s">
        <v>7</v>
      </c>
      <c r="N3" s="13" t="s">
        <v>12</v>
      </c>
      <c r="O3" s="14" t="s">
        <v>13</v>
      </c>
      <c r="P3" s="15" t="s">
        <v>14</v>
      </c>
      <c r="Q3" s="15" t="s">
        <v>13</v>
      </c>
      <c r="R3" s="14" t="s">
        <v>15</v>
      </c>
      <c r="S3" s="16" t="s">
        <v>13</v>
      </c>
      <c r="T3" s="13" t="s">
        <v>16</v>
      </c>
      <c r="U3" s="16" t="s">
        <v>13</v>
      </c>
    </row>
    <row r="4" spans="1:21" s="2" customFormat="1" x14ac:dyDescent="0.25">
      <c r="A4" s="18" t="s">
        <v>17</v>
      </c>
      <c r="B4" s="19" t="s">
        <v>18</v>
      </c>
      <c r="C4" s="20">
        <v>199.7</v>
      </c>
      <c r="D4" s="21">
        <v>1.663</v>
      </c>
      <c r="E4" s="22">
        <v>2.7494201382643566E-2</v>
      </c>
      <c r="F4" s="23">
        <v>6.0000000000000001E-3</v>
      </c>
      <c r="G4" s="23">
        <v>1.0075578149635334E-3</v>
      </c>
      <c r="H4" s="23">
        <v>6.2000000000000003E-5</v>
      </c>
      <c r="I4" s="24">
        <v>0.86668000000000001</v>
      </c>
      <c r="J4" s="22">
        <v>800.64049999999997</v>
      </c>
      <c r="K4" s="23">
        <v>39.743560000000002</v>
      </c>
      <c r="L4" s="23">
        <v>0.19800000000000001</v>
      </c>
      <c r="M4" s="24">
        <v>2.4E-2</v>
      </c>
      <c r="N4" s="25">
        <v>27.557047446391177</v>
      </c>
      <c r="O4" s="26">
        <v>5.8</v>
      </c>
      <c r="P4" s="27">
        <v>6.4918650719046127</v>
      </c>
      <c r="Q4" s="27">
        <v>0.40570343596432218</v>
      </c>
      <c r="R4" s="26">
        <v>2330</v>
      </c>
      <c r="S4" s="21">
        <v>250</v>
      </c>
      <c r="T4" s="25">
        <v>6.4918650719046127</v>
      </c>
      <c r="U4" s="21">
        <v>0.40570343596432218</v>
      </c>
    </row>
    <row r="5" spans="1:21" s="2" customFormat="1" x14ac:dyDescent="0.25">
      <c r="A5" s="18" t="s">
        <v>19</v>
      </c>
      <c r="B5" s="19" t="s">
        <v>20</v>
      </c>
      <c r="C5" s="20">
        <v>142.5</v>
      </c>
      <c r="D5" s="21">
        <v>1.6819999999999999</v>
      </c>
      <c r="E5" s="22">
        <v>1.7784890657705804E-2</v>
      </c>
      <c r="F5" s="23">
        <v>9.8999999999999999E-4</v>
      </c>
      <c r="G5" s="23">
        <v>2.380926395534777E-3</v>
      </c>
      <c r="H5" s="23">
        <v>5.3999999999999998E-5</v>
      </c>
      <c r="I5" s="24">
        <v>1E-4</v>
      </c>
      <c r="J5" s="22">
        <v>415.80040000000002</v>
      </c>
      <c r="K5" s="23">
        <v>9.3360590000000006</v>
      </c>
      <c r="L5" s="23">
        <v>5.4199999999999998E-2</v>
      </c>
      <c r="M5" s="24">
        <v>3.3999999999999998E-3</v>
      </c>
      <c r="N5" s="25">
        <v>17.910683223655571</v>
      </c>
      <c r="O5" s="26">
        <v>1</v>
      </c>
      <c r="P5" s="47">
        <v>15.330194883304149</v>
      </c>
      <c r="Q5" s="47">
        <v>0.35040204215638754</v>
      </c>
      <c r="R5" s="26">
        <v>270</v>
      </c>
      <c r="S5" s="21">
        <v>130</v>
      </c>
      <c r="T5" s="25">
        <v>15.330194883304149</v>
      </c>
      <c r="U5" s="21">
        <v>0.35040204215638754</v>
      </c>
    </row>
    <row r="6" spans="1:21" s="2" customFormat="1" x14ac:dyDescent="0.25">
      <c r="A6" s="18" t="s">
        <v>21</v>
      </c>
      <c r="B6" s="19" t="s">
        <v>22</v>
      </c>
      <c r="C6" s="20">
        <v>231.2</v>
      </c>
      <c r="D6" s="21">
        <v>1.9279999999999999</v>
      </c>
      <c r="E6" s="22">
        <v>2.0436586320862066E-2</v>
      </c>
      <c r="F6" s="23">
        <v>1.6999999999999999E-3</v>
      </c>
      <c r="G6" s="23">
        <v>2.4190337982996635E-3</v>
      </c>
      <c r="H6" s="23">
        <v>6.4999999999999994E-5</v>
      </c>
      <c r="I6" s="24">
        <v>0.21945000000000001</v>
      </c>
      <c r="J6" s="22">
        <v>405.51499999999999</v>
      </c>
      <c r="K6" s="23">
        <v>10.68876</v>
      </c>
      <c r="L6" s="23">
        <v>6.13E-2</v>
      </c>
      <c r="M6" s="24">
        <v>5.1000000000000004E-3</v>
      </c>
      <c r="N6" s="25">
        <v>20.554291616999926</v>
      </c>
      <c r="O6" s="26">
        <v>1.7</v>
      </c>
      <c r="P6" s="28">
        <v>15.575262826773953</v>
      </c>
      <c r="Q6" s="28">
        <v>0.42296129563878637</v>
      </c>
      <c r="R6" s="26">
        <v>560</v>
      </c>
      <c r="S6" s="21">
        <v>180</v>
      </c>
      <c r="T6" s="25">
        <v>15.575262826773953</v>
      </c>
      <c r="U6" s="21">
        <v>0.42296129563878637</v>
      </c>
    </row>
    <row r="7" spans="1:21" s="2" customFormat="1" x14ac:dyDescent="0.25">
      <c r="A7" s="18" t="s">
        <v>23</v>
      </c>
      <c r="B7" s="19" t="s">
        <v>24</v>
      </c>
      <c r="C7" s="20">
        <v>418</v>
      </c>
      <c r="D7" s="21">
        <v>1.599</v>
      </c>
      <c r="E7" s="22">
        <v>1.7263983247777115E-2</v>
      </c>
      <c r="F7" s="23">
        <v>7.6000000000000004E-4</v>
      </c>
      <c r="G7" s="23">
        <v>2.4276460168872749E-3</v>
      </c>
      <c r="H7" s="23">
        <v>4.3999999999999999E-5</v>
      </c>
      <c r="I7" s="24">
        <v>0.12720999999999999</v>
      </c>
      <c r="J7" s="22">
        <v>409.1653</v>
      </c>
      <c r="K7" s="23">
        <v>7.3663150000000002</v>
      </c>
      <c r="L7" s="23">
        <v>5.16E-2</v>
      </c>
      <c r="M7" s="24">
        <v>2.0999999999999999E-3</v>
      </c>
      <c r="N7" s="25">
        <v>17.390555176296825</v>
      </c>
      <c r="O7" s="26">
        <v>0.75</v>
      </c>
      <c r="P7" s="28">
        <v>15.630646541251943</v>
      </c>
      <c r="Q7" s="28">
        <v>0.28429950608367222</v>
      </c>
      <c r="R7" s="26">
        <v>257</v>
      </c>
      <c r="S7" s="21">
        <v>85</v>
      </c>
      <c r="T7" s="25">
        <v>15.630646541251943</v>
      </c>
      <c r="U7" s="21">
        <v>0.28429950608367222</v>
      </c>
    </row>
    <row r="8" spans="1:21" s="2" customFormat="1" x14ac:dyDescent="0.25">
      <c r="A8" s="18" t="s">
        <v>25</v>
      </c>
      <c r="B8" s="19" t="s">
        <v>26</v>
      </c>
      <c r="C8" s="20">
        <v>619</v>
      </c>
      <c r="D8" s="21">
        <v>1.946</v>
      </c>
      <c r="E8" s="22">
        <v>2.5639954790698093E-2</v>
      </c>
      <c r="F8" s="23">
        <v>3.2000000000000002E-3</v>
      </c>
      <c r="G8" s="23">
        <v>2.4511480073936553E-3</v>
      </c>
      <c r="H8" s="23">
        <v>5.3999999999999998E-5</v>
      </c>
      <c r="I8" s="24">
        <v>0.57759000000000005</v>
      </c>
      <c r="J8" s="22">
        <v>392.61880000000002</v>
      </c>
      <c r="K8" s="23">
        <v>8.3240730000000003</v>
      </c>
      <c r="L8" s="23">
        <v>7.5899999999999995E-2</v>
      </c>
      <c r="M8" s="24">
        <v>7.4999999999999997E-3</v>
      </c>
      <c r="N8" s="25">
        <v>25.721883570917345</v>
      </c>
      <c r="O8" s="26">
        <v>3.2</v>
      </c>
      <c r="P8" s="28">
        <v>15.78178142817489</v>
      </c>
      <c r="Q8" s="28">
        <v>0.36921561187651852</v>
      </c>
      <c r="R8" s="26">
        <v>860</v>
      </c>
      <c r="S8" s="21">
        <v>180</v>
      </c>
      <c r="T8" s="25">
        <v>15.78178142817489</v>
      </c>
      <c r="U8" s="21">
        <v>0.36921561187651852</v>
      </c>
    </row>
    <row r="9" spans="1:21" s="2" customFormat="1" x14ac:dyDescent="0.25">
      <c r="A9" s="18" t="s">
        <v>27</v>
      </c>
      <c r="B9" s="19" t="s">
        <v>28</v>
      </c>
      <c r="C9" s="20">
        <v>263</v>
      </c>
      <c r="D9" s="21">
        <v>1.5609999999999999</v>
      </c>
      <c r="E9" s="22">
        <v>1.9662972898939913E-2</v>
      </c>
      <c r="F9" s="23">
        <v>1.2999999999999999E-3</v>
      </c>
      <c r="G9" s="23">
        <v>2.4514342685499901E-3</v>
      </c>
      <c r="H9" s="23">
        <v>3.6000000000000001E-5</v>
      </c>
      <c r="I9" s="24">
        <v>1.9347E-2</v>
      </c>
      <c r="J9" s="22">
        <v>401.76780000000002</v>
      </c>
      <c r="K9" s="23">
        <v>5.8110249999999999</v>
      </c>
      <c r="L9" s="23">
        <v>5.8200000000000002E-2</v>
      </c>
      <c r="M9" s="24">
        <v>3.5999999999999999E-3</v>
      </c>
      <c r="N9" s="25">
        <v>19.783748000360848</v>
      </c>
      <c r="O9" s="26">
        <v>1.3</v>
      </c>
      <c r="P9" s="28">
        <v>15.783622273704397</v>
      </c>
      <c r="Q9" s="28">
        <v>0.23963873139264297</v>
      </c>
      <c r="R9" s="26">
        <v>390</v>
      </c>
      <c r="S9" s="21">
        <v>120</v>
      </c>
      <c r="T9" s="25">
        <v>15.783622273704397</v>
      </c>
      <c r="U9" s="21">
        <v>0.23963873139264297</v>
      </c>
    </row>
    <row r="10" spans="1:21" s="2" customFormat="1" x14ac:dyDescent="0.25">
      <c r="A10" s="18" t="s">
        <v>29</v>
      </c>
      <c r="B10" s="19" t="s">
        <v>30</v>
      </c>
      <c r="C10" s="20">
        <v>86.7</v>
      </c>
      <c r="D10" s="21">
        <v>1.474</v>
      </c>
      <c r="E10" s="22">
        <v>3.406723451232406E-2</v>
      </c>
      <c r="F10" s="23">
        <v>3.2000000000000002E-3</v>
      </c>
      <c r="G10" s="23">
        <v>2.4522819686283448E-3</v>
      </c>
      <c r="H10" s="23">
        <v>9.7E-5</v>
      </c>
      <c r="I10" s="24">
        <v>7.6255000000000003E-2</v>
      </c>
      <c r="J10" s="22">
        <v>379.50659999999999</v>
      </c>
      <c r="K10" s="23">
        <v>13.97045</v>
      </c>
      <c r="L10" s="23">
        <v>0.1008</v>
      </c>
      <c r="M10" s="24">
        <v>8.9999999999999993E-3</v>
      </c>
      <c r="N10" s="25">
        <v>34.035862513179964</v>
      </c>
      <c r="O10" s="26">
        <v>3.2</v>
      </c>
      <c r="P10" s="28">
        <v>15.789073533795772</v>
      </c>
      <c r="Q10" s="28">
        <v>0.61256282322472466</v>
      </c>
      <c r="R10" s="26">
        <v>1480</v>
      </c>
      <c r="S10" s="21">
        <v>190</v>
      </c>
      <c r="T10" s="25">
        <v>15.789073533795772</v>
      </c>
      <c r="U10" s="21">
        <v>0.61256282322472466</v>
      </c>
    </row>
    <row r="11" spans="1:21" s="2" customFormat="1" x14ac:dyDescent="0.25">
      <c r="A11" s="18" t="s">
        <v>31</v>
      </c>
      <c r="B11" s="19" t="s">
        <v>32</v>
      </c>
      <c r="C11" s="20">
        <v>351.7</v>
      </c>
      <c r="D11" s="21">
        <v>1.3009999999999999</v>
      </c>
      <c r="E11" s="22">
        <v>1.7239646781407578E-2</v>
      </c>
      <c r="F11" s="23">
        <v>1.1999999999999999E-3</v>
      </c>
      <c r="G11" s="23">
        <v>2.4672574039357187E-3</v>
      </c>
      <c r="H11" s="23">
        <v>4.6E-5</v>
      </c>
      <c r="I11" s="24">
        <v>1E-4</v>
      </c>
      <c r="J11" s="22">
        <v>403.06330000000003</v>
      </c>
      <c r="K11" s="23">
        <v>7.47316</v>
      </c>
      <c r="L11" s="23">
        <v>5.0700000000000002E-2</v>
      </c>
      <c r="M11" s="24">
        <v>3.5000000000000001E-3</v>
      </c>
      <c r="N11" s="25">
        <v>17.366248609407862</v>
      </c>
      <c r="O11" s="26">
        <v>1.1000000000000001</v>
      </c>
      <c r="P11" s="28">
        <v>15.885374514114099</v>
      </c>
      <c r="Q11" s="28">
        <v>0.30275978479665788</v>
      </c>
      <c r="R11" s="26">
        <v>180</v>
      </c>
      <c r="S11" s="21">
        <v>140</v>
      </c>
      <c r="T11" s="25">
        <v>15.885374514114099</v>
      </c>
      <c r="U11" s="21">
        <v>0.30275978479665788</v>
      </c>
    </row>
    <row r="12" spans="1:21" s="2" customFormat="1" x14ac:dyDescent="0.25">
      <c r="A12" s="18" t="s">
        <v>33</v>
      </c>
      <c r="B12" s="19" t="s">
        <v>34</v>
      </c>
      <c r="C12" s="20">
        <v>860</v>
      </c>
      <c r="D12" s="21">
        <v>1.68</v>
      </c>
      <c r="E12" s="22">
        <v>1.6445499286464112E-2</v>
      </c>
      <c r="F12" s="23">
        <v>5.8E-4</v>
      </c>
      <c r="G12" s="23">
        <v>2.4963945364704365E-3</v>
      </c>
      <c r="H12" s="23">
        <v>3.4999999999999997E-5</v>
      </c>
      <c r="I12" s="24">
        <v>6.8848000000000006E-2</v>
      </c>
      <c r="J12" s="22">
        <v>399.84010000000001</v>
      </c>
      <c r="K12" s="23">
        <v>5.595523</v>
      </c>
      <c r="L12" s="23">
        <v>4.7800000000000002E-2</v>
      </c>
      <c r="M12" s="24">
        <v>1.8E-3</v>
      </c>
      <c r="N12" s="25">
        <v>16.572757531258155</v>
      </c>
      <c r="O12" s="26">
        <v>0.57999999999999996</v>
      </c>
      <c r="P12" s="28">
        <v>16.072739531159375</v>
      </c>
      <c r="Q12" s="28">
        <v>0.22774304804272594</v>
      </c>
      <c r="R12" s="26">
        <v>75</v>
      </c>
      <c r="S12" s="21">
        <v>74</v>
      </c>
      <c r="T12" s="25">
        <v>16.072739531159375</v>
      </c>
      <c r="U12" s="21">
        <v>0.22774304804272594</v>
      </c>
    </row>
    <row r="13" spans="1:21" s="2" customFormat="1" x14ac:dyDescent="0.25">
      <c r="A13" s="18" t="s">
        <v>35</v>
      </c>
      <c r="B13" s="19" t="s">
        <v>36</v>
      </c>
      <c r="C13" s="20">
        <v>192.3</v>
      </c>
      <c r="D13" s="21">
        <v>2.734</v>
      </c>
      <c r="E13" s="22">
        <v>1.8095199349372919E-2</v>
      </c>
      <c r="F13" s="23">
        <v>1.6000000000000001E-3</v>
      </c>
      <c r="G13" s="23">
        <v>2.539609164893486E-3</v>
      </c>
      <c r="H13" s="23">
        <v>5.1999999999999997E-5</v>
      </c>
      <c r="I13" s="24">
        <v>0.54400000000000004</v>
      </c>
      <c r="J13" s="22">
        <v>391.08330000000001</v>
      </c>
      <c r="K13" s="23">
        <v>7.9531999999999998</v>
      </c>
      <c r="L13" s="23">
        <v>5.1700000000000003E-2</v>
      </c>
      <c r="M13" s="24">
        <v>4.1000000000000003E-3</v>
      </c>
      <c r="N13" s="25">
        <v>18.220401134127123</v>
      </c>
      <c r="O13" s="26">
        <v>1.6</v>
      </c>
      <c r="P13" s="28">
        <v>16.350619223165427</v>
      </c>
      <c r="Q13" s="28">
        <v>0.34314759301881048</v>
      </c>
      <c r="R13" s="26">
        <v>180</v>
      </c>
      <c r="S13" s="21">
        <v>150</v>
      </c>
      <c r="T13" s="25">
        <v>16.350619223165427</v>
      </c>
      <c r="U13" s="21">
        <v>0.34314759301881048</v>
      </c>
    </row>
    <row r="14" spans="1:21" s="2" customFormat="1" x14ac:dyDescent="0.25">
      <c r="A14" s="18" t="s">
        <v>37</v>
      </c>
      <c r="B14" s="19" t="s">
        <v>38</v>
      </c>
      <c r="C14" s="20">
        <v>964</v>
      </c>
      <c r="D14" s="21">
        <v>1.7290000000000001</v>
      </c>
      <c r="E14" s="22">
        <v>1.6420955002772724E-2</v>
      </c>
      <c r="F14" s="23">
        <v>4.6000000000000001E-4</v>
      </c>
      <c r="G14" s="23">
        <v>2.5678785956924077E-3</v>
      </c>
      <c r="H14" s="23">
        <v>3.3000000000000003E-5</v>
      </c>
      <c r="I14" s="24">
        <v>0.22558</v>
      </c>
      <c r="J14" s="22">
        <v>389.40809999999999</v>
      </c>
      <c r="K14" s="23">
        <v>5.0040760000000004</v>
      </c>
      <c r="L14" s="23">
        <v>4.6399999999999997E-2</v>
      </c>
      <c r="M14" s="24">
        <v>1.2999999999999999E-3</v>
      </c>
      <c r="N14" s="25">
        <v>16.548223659834171</v>
      </c>
      <c r="O14" s="26">
        <v>0.46</v>
      </c>
      <c r="P14" s="28">
        <v>16.532391483004204</v>
      </c>
      <c r="Q14" s="28">
        <v>0.21401733487935679</v>
      </c>
      <c r="R14" s="26">
        <v>29</v>
      </c>
      <c r="S14" s="21">
        <v>57</v>
      </c>
      <c r="T14" s="25">
        <v>16.532391483004204</v>
      </c>
      <c r="U14" s="21">
        <v>0.21401733487935679</v>
      </c>
    </row>
    <row r="15" spans="1:21" s="2" customFormat="1" x14ac:dyDescent="0.25">
      <c r="A15" s="18" t="s">
        <v>39</v>
      </c>
      <c r="B15" s="19" t="s">
        <v>40</v>
      </c>
      <c r="C15" s="20">
        <v>97.7</v>
      </c>
      <c r="D15" s="21">
        <v>1.74</v>
      </c>
      <c r="E15" s="22">
        <v>5.4082440410701288E-2</v>
      </c>
      <c r="F15" s="23">
        <v>6.4999999999999997E-3</v>
      </c>
      <c r="G15" s="23">
        <v>2.5817057932764342E-3</v>
      </c>
      <c r="H15" s="23">
        <v>7.8999999999999996E-5</v>
      </c>
      <c r="I15" s="24">
        <v>0.50285000000000002</v>
      </c>
      <c r="J15" s="22">
        <v>335.233</v>
      </c>
      <c r="K15" s="23">
        <v>8.8781110000000005</v>
      </c>
      <c r="L15" s="23">
        <v>0.152</v>
      </c>
      <c r="M15" s="24">
        <v>1.4E-2</v>
      </c>
      <c r="N15" s="25">
        <v>53.513501416152906</v>
      </c>
      <c r="O15" s="26">
        <v>6.1</v>
      </c>
      <c r="P15" s="28">
        <v>16.621298408751482</v>
      </c>
      <c r="Q15" s="28">
        <v>0.55815776369242787</v>
      </c>
      <c r="R15" s="26">
        <v>2060</v>
      </c>
      <c r="S15" s="21">
        <v>170</v>
      </c>
      <c r="T15" s="25">
        <v>16.621298408751482</v>
      </c>
      <c r="U15" s="21">
        <v>0.55815776369242787</v>
      </c>
    </row>
    <row r="16" spans="1:21" s="2" customFormat="1" x14ac:dyDescent="0.25">
      <c r="A16" s="18" t="s">
        <v>41</v>
      </c>
      <c r="B16" s="19" t="s">
        <v>42</v>
      </c>
      <c r="C16" s="20">
        <v>209</v>
      </c>
      <c r="D16" s="21">
        <v>1.8740000000000001</v>
      </c>
      <c r="E16" s="22">
        <v>1.8461217225955808E-2</v>
      </c>
      <c r="F16" s="23">
        <v>9.3999999999999997E-4</v>
      </c>
      <c r="G16" s="23">
        <v>2.5859768313372111E-3</v>
      </c>
      <c r="H16" s="23">
        <v>5.1E-5</v>
      </c>
      <c r="I16" s="24">
        <v>1E-4</v>
      </c>
      <c r="J16" s="22">
        <v>384.02460000000002</v>
      </c>
      <c r="K16" s="23">
        <v>7.5212190000000003</v>
      </c>
      <c r="L16" s="23">
        <v>5.1799999999999999E-2</v>
      </c>
      <c r="M16" s="24">
        <v>3.0000000000000001E-3</v>
      </c>
      <c r="N16" s="25">
        <v>18.585600848051243</v>
      </c>
      <c r="O16" s="26">
        <v>0.93</v>
      </c>
      <c r="P16" s="28">
        <v>16.648760331826438</v>
      </c>
      <c r="Q16" s="28">
        <v>0.33201154962799123</v>
      </c>
      <c r="R16" s="26">
        <v>180</v>
      </c>
      <c r="S16" s="21">
        <v>110</v>
      </c>
      <c r="T16" s="25">
        <v>16.648760331826438</v>
      </c>
      <c r="U16" s="21">
        <v>0.33201154962799123</v>
      </c>
    </row>
    <row r="17" spans="1:21" s="2" customFormat="1" x14ac:dyDescent="0.25">
      <c r="A17" s="18" t="s">
        <v>43</v>
      </c>
      <c r="B17" s="19" t="s">
        <v>44</v>
      </c>
      <c r="C17" s="20">
        <v>667</v>
      </c>
      <c r="D17" s="21">
        <v>2.2050000000000001</v>
      </c>
      <c r="E17" s="22">
        <v>1.6975387564780557E-2</v>
      </c>
      <c r="F17" s="23">
        <v>6.9999999999999999E-4</v>
      </c>
      <c r="G17" s="23">
        <v>2.598575943210335E-3</v>
      </c>
      <c r="H17" s="23">
        <v>4.5000000000000003E-5</v>
      </c>
      <c r="I17" s="24">
        <v>0.19861999999999999</v>
      </c>
      <c r="J17" s="22">
        <v>384.31979999999999</v>
      </c>
      <c r="K17" s="23">
        <v>6.6465750000000003</v>
      </c>
      <c r="L17" s="23">
        <v>4.7399999999999998E-2</v>
      </c>
      <c r="M17" s="24">
        <v>2E-3</v>
      </c>
      <c r="N17" s="25">
        <v>17.102276612302308</v>
      </c>
      <c r="O17" s="26">
        <v>0.7</v>
      </c>
      <c r="P17" s="28">
        <v>16.729769427323156</v>
      </c>
      <c r="Q17" s="28">
        <v>0.2922011781609567</v>
      </c>
      <c r="R17" s="26">
        <v>68</v>
      </c>
      <c r="S17" s="21">
        <v>87</v>
      </c>
      <c r="T17" s="25">
        <v>16.729769427323156</v>
      </c>
      <c r="U17" s="21">
        <v>0.2922011781609567</v>
      </c>
    </row>
    <row r="18" spans="1:21" s="2" customFormat="1" x14ac:dyDescent="0.25">
      <c r="A18" s="18" t="s">
        <v>45</v>
      </c>
      <c r="B18" s="19" t="s">
        <v>46</v>
      </c>
      <c r="C18" s="20">
        <v>629</v>
      </c>
      <c r="D18" s="21">
        <v>2.25</v>
      </c>
      <c r="E18" s="22">
        <v>1.7846115146360839E-2</v>
      </c>
      <c r="F18" s="23">
        <v>5.2999999999999998E-4</v>
      </c>
      <c r="G18" s="23">
        <v>2.7261147839310329E-3</v>
      </c>
      <c r="H18" s="23">
        <v>3.4999999999999997E-5</v>
      </c>
      <c r="I18" s="24">
        <v>0.13170000000000001</v>
      </c>
      <c r="J18" s="22">
        <v>366.30040000000002</v>
      </c>
      <c r="K18" s="23">
        <v>4.6961589999999998</v>
      </c>
      <c r="L18" s="23">
        <v>4.7500000000000001E-2</v>
      </c>
      <c r="M18" s="24">
        <v>1.4E-3</v>
      </c>
      <c r="N18" s="25">
        <v>17.971798626912229</v>
      </c>
      <c r="O18" s="26">
        <v>0.52</v>
      </c>
      <c r="P18" s="28">
        <v>17.549754536470392</v>
      </c>
      <c r="Q18" s="28">
        <v>0.2269574256650653</v>
      </c>
      <c r="R18" s="26">
        <v>64</v>
      </c>
      <c r="S18" s="21">
        <v>62</v>
      </c>
      <c r="T18" s="25">
        <v>17.549754536470392</v>
      </c>
      <c r="U18" s="21">
        <v>0.2269574256650653</v>
      </c>
    </row>
    <row r="19" spans="1:21" s="2" customFormat="1" x14ac:dyDescent="0.25">
      <c r="A19" s="18" t="s">
        <v>47</v>
      </c>
      <c r="B19" s="19" t="s">
        <v>48</v>
      </c>
      <c r="C19" s="20">
        <v>180.9</v>
      </c>
      <c r="D19" s="21">
        <v>2.13</v>
      </c>
      <c r="E19" s="22">
        <v>2.3000388360598572E-2</v>
      </c>
      <c r="F19" s="23">
        <v>1.1000000000000001E-3</v>
      </c>
      <c r="G19" s="23">
        <v>3.5283209646190805E-3</v>
      </c>
      <c r="H19" s="23">
        <v>5.8999999999999998E-5</v>
      </c>
      <c r="I19" s="24">
        <v>1E-4</v>
      </c>
      <c r="J19" s="22">
        <v>283.12569999999999</v>
      </c>
      <c r="K19" s="23">
        <v>4.7294499999999999</v>
      </c>
      <c r="L19" s="23">
        <v>4.7300000000000002E-2</v>
      </c>
      <c r="M19" s="24">
        <v>2.3E-3</v>
      </c>
      <c r="N19" s="25">
        <v>23.103750671623967</v>
      </c>
      <c r="O19" s="26">
        <v>1.1000000000000001</v>
      </c>
      <c r="P19" s="28">
        <v>22.704986578449645</v>
      </c>
      <c r="Q19" s="28">
        <v>0.38461156843392341</v>
      </c>
      <c r="R19" s="26">
        <v>32</v>
      </c>
      <c r="S19" s="21">
        <v>96</v>
      </c>
      <c r="T19" s="25">
        <v>22.704986578449645</v>
      </c>
      <c r="U19" s="21">
        <v>0.38461156843392341</v>
      </c>
    </row>
    <row r="20" spans="1:21" s="2" customFormat="1" x14ac:dyDescent="0.25">
      <c r="A20" s="18" t="s">
        <v>49</v>
      </c>
      <c r="B20" s="19" t="s">
        <v>50</v>
      </c>
      <c r="C20" s="20">
        <v>496</v>
      </c>
      <c r="D20" s="21">
        <v>2.23</v>
      </c>
      <c r="E20" s="22">
        <v>2.2861207581847627E-2</v>
      </c>
      <c r="F20" s="23">
        <v>9.6000000000000002E-4</v>
      </c>
      <c r="G20" s="23">
        <v>3.5520276954414953E-3</v>
      </c>
      <c r="H20" s="23">
        <v>6.0999999999999999E-5</v>
      </c>
      <c r="I20" s="24">
        <v>0.19427</v>
      </c>
      <c r="J20" s="22">
        <v>281.45229999999998</v>
      </c>
      <c r="K20" s="23">
        <v>4.8321389999999997</v>
      </c>
      <c r="L20" s="23">
        <v>4.6699999999999998E-2</v>
      </c>
      <c r="M20" s="24">
        <v>2E-3</v>
      </c>
      <c r="N20" s="25">
        <v>22.9655126260736</v>
      </c>
      <c r="O20" s="26">
        <v>0.96</v>
      </c>
      <c r="P20" s="28">
        <v>22.85727087129748</v>
      </c>
      <c r="Q20" s="28">
        <v>0.39624616983556865</v>
      </c>
      <c r="R20" s="26">
        <v>36</v>
      </c>
      <c r="S20" s="21">
        <v>86</v>
      </c>
      <c r="T20" s="25">
        <v>22.85727087129748</v>
      </c>
      <c r="U20" s="21">
        <v>0.39624616983556865</v>
      </c>
    </row>
    <row r="21" spans="1:21" s="2" customFormat="1" x14ac:dyDescent="0.25">
      <c r="A21" s="18" t="s">
        <v>51</v>
      </c>
      <c r="B21" s="19" t="s">
        <v>52</v>
      </c>
      <c r="C21" s="20">
        <v>2890</v>
      </c>
      <c r="D21" s="21">
        <v>3.44</v>
      </c>
      <c r="E21" s="22">
        <v>2.5858056352302258E-2</v>
      </c>
      <c r="F21" s="23">
        <v>8.5999999999999998E-4</v>
      </c>
      <c r="G21" s="23">
        <v>3.5670088777333131E-3</v>
      </c>
      <c r="H21" s="23">
        <v>4.8000000000000001E-5</v>
      </c>
      <c r="I21" s="24">
        <v>3.4173000000000002E-2</v>
      </c>
      <c r="J21" s="22">
        <v>278.16410000000002</v>
      </c>
      <c r="K21" s="23">
        <v>3.714013</v>
      </c>
      <c r="L21" s="23">
        <v>5.2600000000000001E-2</v>
      </c>
      <c r="M21" s="24">
        <v>1.8E-3</v>
      </c>
      <c r="N21" s="25">
        <v>25.937912667123594</v>
      </c>
      <c r="O21" s="26">
        <v>0.85</v>
      </c>
      <c r="P21" s="28">
        <v>22.953503236427597</v>
      </c>
      <c r="Q21" s="28">
        <v>0.31065879439172078</v>
      </c>
      <c r="R21" s="26">
        <v>299</v>
      </c>
      <c r="S21" s="21">
        <v>80</v>
      </c>
      <c r="T21" s="25">
        <v>22.953503236427597</v>
      </c>
      <c r="U21" s="21">
        <v>0.31065879439172078</v>
      </c>
    </row>
    <row r="22" spans="1:21" s="2" customFormat="1" x14ac:dyDescent="0.25">
      <c r="A22" s="18" t="s">
        <v>53</v>
      </c>
      <c r="B22" s="19" t="s">
        <v>54</v>
      </c>
      <c r="C22" s="20">
        <v>2400</v>
      </c>
      <c r="D22" s="21">
        <v>3.82</v>
      </c>
      <c r="E22" s="22">
        <v>2.7661750620912931E-2</v>
      </c>
      <c r="F22" s="23">
        <v>5.9999999999999995E-4</v>
      </c>
      <c r="G22" s="23">
        <v>4.0142435125909426E-3</v>
      </c>
      <c r="H22" s="23">
        <v>6.7999999999999999E-5</v>
      </c>
      <c r="I22" s="24">
        <v>0.28527999999999998</v>
      </c>
      <c r="J22" s="22">
        <v>248.01589999999999</v>
      </c>
      <c r="K22" s="23">
        <v>4.1828070000000004</v>
      </c>
      <c r="L22" s="23">
        <v>0.05</v>
      </c>
      <c r="M22" s="24">
        <v>1.1000000000000001E-3</v>
      </c>
      <c r="N22" s="25">
        <v>27.722709197513833</v>
      </c>
      <c r="O22" s="26">
        <v>0.6</v>
      </c>
      <c r="P22" s="28">
        <v>25.825675645028969</v>
      </c>
      <c r="Q22" s="28">
        <v>0.43647210753511484</v>
      </c>
      <c r="R22" s="26">
        <v>184</v>
      </c>
      <c r="S22" s="21">
        <v>49</v>
      </c>
      <c r="T22" s="25">
        <v>25.825675645028969</v>
      </c>
      <c r="U22" s="21">
        <v>0.43647210753511484</v>
      </c>
    </row>
    <row r="23" spans="1:21" s="2" customFormat="1" x14ac:dyDescent="0.25">
      <c r="A23" s="18" t="s">
        <v>55</v>
      </c>
      <c r="B23" s="19" t="s">
        <v>56</v>
      </c>
      <c r="C23" s="20">
        <v>245.5</v>
      </c>
      <c r="D23" s="21">
        <v>1.8779999999999999</v>
      </c>
      <c r="E23" s="22">
        <v>8.1310515257161695E-2</v>
      </c>
      <c r="F23" s="23">
        <v>1.9E-3</v>
      </c>
      <c r="G23" s="23">
        <v>6.7892373774349757E-3</v>
      </c>
      <c r="H23" s="23">
        <v>8.6000000000000003E-5</v>
      </c>
      <c r="I23" s="24">
        <v>0.28576000000000001</v>
      </c>
      <c r="J23" s="22">
        <v>139.78190000000001</v>
      </c>
      <c r="K23" s="23">
        <v>1.680353</v>
      </c>
      <c r="L23" s="23">
        <v>8.6900000000000005E-2</v>
      </c>
      <c r="M23" s="24">
        <v>2E-3</v>
      </c>
      <c r="N23" s="25">
        <v>79.424684344124415</v>
      </c>
      <c r="O23" s="26">
        <v>1.8</v>
      </c>
      <c r="P23" s="28">
        <v>43.618335476886053</v>
      </c>
      <c r="Q23" s="28">
        <v>0.53686916614452207</v>
      </c>
      <c r="R23" s="26">
        <v>1334</v>
      </c>
      <c r="S23" s="21">
        <v>45</v>
      </c>
      <c r="T23" s="25">
        <v>43.618335476886053</v>
      </c>
      <c r="U23" s="21">
        <v>0.53686916614452207</v>
      </c>
    </row>
    <row r="24" spans="1:21" s="2" customFormat="1" x14ac:dyDescent="0.25">
      <c r="A24" s="18" t="s">
        <v>57</v>
      </c>
      <c r="B24" s="19" t="s">
        <v>58</v>
      </c>
      <c r="C24" s="20">
        <v>1640</v>
      </c>
      <c r="D24" s="21">
        <v>0.96799999999999997</v>
      </c>
      <c r="E24" s="22">
        <v>4.6636009936196196E-2</v>
      </c>
      <c r="F24" s="23">
        <v>8.3000000000000001E-4</v>
      </c>
      <c r="G24" s="23">
        <v>7.1344798928085762E-3</v>
      </c>
      <c r="H24" s="23">
        <v>9.1000000000000003E-5</v>
      </c>
      <c r="I24" s="24">
        <v>0.45754</v>
      </c>
      <c r="J24" s="22">
        <v>140.07560000000001</v>
      </c>
      <c r="K24" s="23">
        <v>1.785528</v>
      </c>
      <c r="L24" s="23">
        <v>4.743E-2</v>
      </c>
      <c r="M24" s="24">
        <v>8.1999999999999998E-4</v>
      </c>
      <c r="N24" s="25">
        <v>46.310613109697186</v>
      </c>
      <c r="O24" s="26">
        <v>0.8</v>
      </c>
      <c r="P24" s="28">
        <v>45.82852472098628</v>
      </c>
      <c r="Q24" s="28">
        <v>0.58472316992301687</v>
      </c>
      <c r="R24" s="26">
        <v>67</v>
      </c>
      <c r="S24" s="21">
        <v>37</v>
      </c>
      <c r="T24" s="25">
        <v>45.82852472098628</v>
      </c>
      <c r="U24" s="21">
        <v>0.58472316992301687</v>
      </c>
    </row>
    <row r="25" spans="1:21" s="2" customFormat="1" x14ac:dyDescent="0.25">
      <c r="A25" s="18" t="s">
        <v>59</v>
      </c>
      <c r="B25" s="19" t="s">
        <v>60</v>
      </c>
      <c r="C25" s="20">
        <v>439</v>
      </c>
      <c r="D25" s="21">
        <v>1.0069999999999999</v>
      </c>
      <c r="E25" s="22">
        <v>4.7214695350416752E-2</v>
      </c>
      <c r="F25" s="23">
        <v>1.1000000000000001E-3</v>
      </c>
      <c r="G25" s="23">
        <v>7.2736155323984697E-3</v>
      </c>
      <c r="H25" s="23">
        <v>8.1000000000000004E-5</v>
      </c>
      <c r="I25" s="24">
        <v>0.33399000000000001</v>
      </c>
      <c r="J25" s="22">
        <v>137.45699999999999</v>
      </c>
      <c r="K25" s="23">
        <v>1.5304500000000001</v>
      </c>
      <c r="L25" s="23">
        <v>4.7100000000000003E-2</v>
      </c>
      <c r="M25" s="24">
        <v>1.1000000000000001E-3</v>
      </c>
      <c r="N25" s="25">
        <v>46.872205748775244</v>
      </c>
      <c r="O25" s="26">
        <v>1.1000000000000001</v>
      </c>
      <c r="P25" s="28">
        <v>46.719035401272833</v>
      </c>
      <c r="Q25" s="28">
        <v>0.52299386176775764</v>
      </c>
      <c r="R25" s="26">
        <v>47</v>
      </c>
      <c r="S25" s="21">
        <v>47</v>
      </c>
      <c r="T25" s="25">
        <v>46.719035401272833</v>
      </c>
      <c r="U25" s="21">
        <v>0.52299386176775764</v>
      </c>
    </row>
    <row r="26" spans="1:21" s="2" customFormat="1" x14ac:dyDescent="0.25">
      <c r="A26" s="18" t="s">
        <v>61</v>
      </c>
      <c r="B26" s="19" t="s">
        <v>62</v>
      </c>
      <c r="C26" s="20">
        <v>520</v>
      </c>
      <c r="D26" s="21">
        <v>3.4140000000000001</v>
      </c>
      <c r="E26" s="22">
        <v>5.1418822610033652E-2</v>
      </c>
      <c r="F26" s="23">
        <v>1.6999999999999999E-3</v>
      </c>
      <c r="G26" s="23">
        <v>7.3012174753677161E-3</v>
      </c>
      <c r="H26" s="23">
        <v>1.1E-4</v>
      </c>
      <c r="I26" s="24">
        <v>0.64102999999999999</v>
      </c>
      <c r="J26" s="22">
        <v>136.2398</v>
      </c>
      <c r="K26" s="23">
        <v>2.041741</v>
      </c>
      <c r="L26" s="23">
        <v>5.11E-2</v>
      </c>
      <c r="M26" s="24">
        <v>1.2999999999999999E-3</v>
      </c>
      <c r="N26" s="25">
        <v>50.942861740750544</v>
      </c>
      <c r="O26" s="26">
        <v>1.6</v>
      </c>
      <c r="P26" s="28">
        <v>46.8956816630104</v>
      </c>
      <c r="Q26" s="28">
        <v>0.70539038818924227</v>
      </c>
      <c r="R26" s="26">
        <v>233</v>
      </c>
      <c r="S26" s="21">
        <v>57</v>
      </c>
      <c r="T26" s="25">
        <v>46.8956816630104</v>
      </c>
      <c r="U26" s="21">
        <v>0.70539038818924227</v>
      </c>
    </row>
    <row r="27" spans="1:21" s="2" customFormat="1" x14ac:dyDescent="0.25">
      <c r="A27" s="18" t="s">
        <v>63</v>
      </c>
      <c r="B27" s="19" t="s">
        <v>64</v>
      </c>
      <c r="C27" s="20">
        <v>1119</v>
      </c>
      <c r="D27" s="21">
        <v>2.41</v>
      </c>
      <c r="E27" s="22">
        <v>5.2247922928601365E-2</v>
      </c>
      <c r="F27" s="23">
        <v>1.2999999999999999E-3</v>
      </c>
      <c r="G27" s="23">
        <v>7.4922553426279848E-3</v>
      </c>
      <c r="H27" s="23">
        <v>9.6000000000000002E-5</v>
      </c>
      <c r="I27" s="24">
        <v>0.37830999999999998</v>
      </c>
      <c r="J27" s="22">
        <v>132.85509999999999</v>
      </c>
      <c r="K27" s="23">
        <v>1.694445</v>
      </c>
      <c r="L27" s="23">
        <v>5.0599999999999999E-2</v>
      </c>
      <c r="M27" s="24">
        <v>1.1000000000000001E-3</v>
      </c>
      <c r="N27" s="25">
        <v>51.743718296383335</v>
      </c>
      <c r="O27" s="26">
        <v>1.2</v>
      </c>
      <c r="P27" s="28">
        <v>48.118148617695532</v>
      </c>
      <c r="Q27" s="28">
        <v>0.61588167472711131</v>
      </c>
      <c r="R27" s="26">
        <v>204</v>
      </c>
      <c r="S27" s="21">
        <v>47</v>
      </c>
      <c r="T27" s="25">
        <v>48.118148617695532</v>
      </c>
      <c r="U27" s="21">
        <v>0.61588167472711131</v>
      </c>
    </row>
    <row r="28" spans="1:21" s="2" customFormat="1" x14ac:dyDescent="0.25">
      <c r="A28" s="18" t="s">
        <v>65</v>
      </c>
      <c r="B28" s="19" t="s">
        <v>66</v>
      </c>
      <c r="C28" s="20">
        <v>651</v>
      </c>
      <c r="D28" s="21">
        <v>1.782</v>
      </c>
      <c r="E28" s="22">
        <v>5.4132481467862745E-2</v>
      </c>
      <c r="F28" s="23">
        <v>1.5E-3</v>
      </c>
      <c r="G28" s="23">
        <v>7.495846866392597E-3</v>
      </c>
      <c r="H28" s="23">
        <v>8.8999999999999995E-5</v>
      </c>
      <c r="I28" s="24">
        <v>0.33883000000000002</v>
      </c>
      <c r="J28" s="22">
        <v>132.4854</v>
      </c>
      <c r="K28" s="23">
        <v>1.562163</v>
      </c>
      <c r="L28" s="23">
        <v>5.2400000000000002E-2</v>
      </c>
      <c r="M28" s="24">
        <v>1.2999999999999999E-3</v>
      </c>
      <c r="N28" s="25">
        <v>53.561733515491262</v>
      </c>
      <c r="O28" s="26">
        <v>1.4</v>
      </c>
      <c r="P28" s="28">
        <v>48.141128852374486</v>
      </c>
      <c r="Q28" s="28">
        <v>0.57186388804071597</v>
      </c>
      <c r="R28" s="26">
        <v>276</v>
      </c>
      <c r="S28" s="21">
        <v>55</v>
      </c>
      <c r="T28" s="25">
        <v>48.141128852374486</v>
      </c>
      <c r="U28" s="21">
        <v>0.57186388804071597</v>
      </c>
    </row>
    <row r="29" spans="1:21" s="2" customFormat="1" x14ac:dyDescent="0.25">
      <c r="A29" s="18" t="s">
        <v>67</v>
      </c>
      <c r="B29" s="19" t="s">
        <v>68</v>
      </c>
      <c r="C29" s="20">
        <v>265.3</v>
      </c>
      <c r="D29" s="21">
        <v>1.9970000000000001</v>
      </c>
      <c r="E29" s="22">
        <v>5.7566317194382183E-2</v>
      </c>
      <c r="F29" s="23">
        <v>2.5999999999999999E-3</v>
      </c>
      <c r="G29" s="23">
        <v>7.5125558139368387E-3</v>
      </c>
      <c r="H29" s="23">
        <v>8.0000000000000007E-5</v>
      </c>
      <c r="I29" s="24">
        <v>0.39539000000000002</v>
      </c>
      <c r="J29" s="22">
        <v>131.6482</v>
      </c>
      <c r="K29" s="23">
        <v>1.386501</v>
      </c>
      <c r="L29" s="23">
        <v>5.5599999999999997E-2</v>
      </c>
      <c r="M29" s="24">
        <v>2.2000000000000001E-3</v>
      </c>
      <c r="N29" s="25">
        <v>56.865980459180996</v>
      </c>
      <c r="O29" s="26">
        <v>2.5</v>
      </c>
      <c r="P29" s="28">
        <v>48.248039370738518</v>
      </c>
      <c r="Q29" s="28">
        <v>0.5249424619877443</v>
      </c>
      <c r="R29" s="26">
        <v>395</v>
      </c>
      <c r="S29" s="21">
        <v>87</v>
      </c>
      <c r="T29" s="25">
        <v>48.248039370738518</v>
      </c>
      <c r="U29" s="21">
        <v>0.5249424619877443</v>
      </c>
    </row>
    <row r="30" spans="1:21" s="2" customFormat="1" x14ac:dyDescent="0.25">
      <c r="A30" s="18" t="s">
        <v>69</v>
      </c>
      <c r="B30" s="19" t="s">
        <v>70</v>
      </c>
      <c r="C30" s="20">
        <v>156</v>
      </c>
      <c r="D30" s="21">
        <v>1.806</v>
      </c>
      <c r="E30" s="22">
        <v>5.3870451854492053E-2</v>
      </c>
      <c r="F30" s="23">
        <v>2E-3</v>
      </c>
      <c r="G30" s="23">
        <v>7.5752151745926977E-3</v>
      </c>
      <c r="H30" s="23">
        <v>1.2999999999999999E-4</v>
      </c>
      <c r="I30" s="24">
        <v>0.17063999999999999</v>
      </c>
      <c r="J30" s="22">
        <v>131.2336</v>
      </c>
      <c r="K30" s="23">
        <v>2.238893</v>
      </c>
      <c r="L30" s="23">
        <v>5.16E-2</v>
      </c>
      <c r="M30" s="24">
        <v>2E-3</v>
      </c>
      <c r="N30" s="25">
        <v>53.309150735085588</v>
      </c>
      <c r="O30" s="26">
        <v>2</v>
      </c>
      <c r="P30" s="28">
        <v>48.648943189539459</v>
      </c>
      <c r="Q30" s="28">
        <v>0.83715689540875959</v>
      </c>
      <c r="R30" s="26">
        <v>262</v>
      </c>
      <c r="S30" s="21">
        <v>84</v>
      </c>
      <c r="T30" s="25">
        <v>48.648943189539459</v>
      </c>
      <c r="U30" s="21">
        <v>0.83715689540875959</v>
      </c>
    </row>
    <row r="31" spans="1:21" s="2" customFormat="1" x14ac:dyDescent="0.25">
      <c r="A31" s="18" t="s">
        <v>71</v>
      </c>
      <c r="B31" s="19" t="s">
        <v>72</v>
      </c>
      <c r="C31" s="20">
        <v>1089</v>
      </c>
      <c r="D31" s="21">
        <v>2.25</v>
      </c>
      <c r="E31" s="22">
        <v>5.113035993955542E-2</v>
      </c>
      <c r="F31" s="23">
        <v>9.7000000000000005E-4</v>
      </c>
      <c r="G31" s="23">
        <v>7.6024414622901659E-3</v>
      </c>
      <c r="H31" s="23">
        <v>1E-4</v>
      </c>
      <c r="I31" s="24">
        <v>0.52263000000000004</v>
      </c>
      <c r="J31" s="22">
        <v>131.2336</v>
      </c>
      <c r="K31" s="23">
        <v>1.722226</v>
      </c>
      <c r="L31" s="23">
        <v>4.8800000000000003E-2</v>
      </c>
      <c r="M31" s="24">
        <v>8.4999999999999995E-4</v>
      </c>
      <c r="N31" s="25">
        <v>50.664077621325895</v>
      </c>
      <c r="O31" s="26">
        <v>0.94</v>
      </c>
      <c r="P31" s="28">
        <v>48.823133218465735</v>
      </c>
      <c r="Q31" s="28">
        <v>0.64126834056018878</v>
      </c>
      <c r="R31" s="26">
        <v>131</v>
      </c>
      <c r="S31" s="21">
        <v>39</v>
      </c>
      <c r="T31" s="25">
        <v>48.823133218465735</v>
      </c>
      <c r="U31" s="21">
        <v>0.64126834056018878</v>
      </c>
    </row>
    <row r="32" spans="1:21" s="2" customFormat="1" x14ac:dyDescent="0.25">
      <c r="A32" s="18" t="s">
        <v>73</v>
      </c>
      <c r="B32" s="19" t="s">
        <v>74</v>
      </c>
      <c r="C32" s="20">
        <v>682</v>
      </c>
      <c r="D32" s="21">
        <v>4.3</v>
      </c>
      <c r="E32" s="22">
        <v>5.0900489827811972E-2</v>
      </c>
      <c r="F32" s="23">
        <v>9.2000000000000003E-4</v>
      </c>
      <c r="G32" s="23">
        <v>7.7346851975903519E-3</v>
      </c>
      <c r="H32" s="23">
        <v>9.2E-5</v>
      </c>
      <c r="I32" s="24">
        <v>0.20884</v>
      </c>
      <c r="J32" s="22">
        <v>129.16560000000001</v>
      </c>
      <c r="K32" s="23">
        <v>1.534905</v>
      </c>
      <c r="L32" s="23">
        <v>4.7750000000000001E-2</v>
      </c>
      <c r="M32" s="24">
        <v>9.1E-4</v>
      </c>
      <c r="N32" s="25">
        <v>50.441865372076471</v>
      </c>
      <c r="O32" s="26">
        <v>0.89</v>
      </c>
      <c r="P32" s="28">
        <v>49.669143427557735</v>
      </c>
      <c r="Q32" s="28">
        <v>0.59149587986057617</v>
      </c>
      <c r="R32" s="26">
        <v>86</v>
      </c>
      <c r="S32" s="21">
        <v>42</v>
      </c>
      <c r="T32" s="25">
        <v>49.669143427557735</v>
      </c>
      <c r="U32" s="21">
        <v>0.59149587986057617</v>
      </c>
    </row>
    <row r="33" spans="1:21" s="2" customFormat="1" x14ac:dyDescent="0.25">
      <c r="A33" s="18" t="s">
        <v>75</v>
      </c>
      <c r="B33" s="19" t="s">
        <v>76</v>
      </c>
      <c r="C33" s="20">
        <v>662</v>
      </c>
      <c r="D33" s="21">
        <v>1.323</v>
      </c>
      <c r="E33" s="22">
        <v>5.7611259422659863E-2</v>
      </c>
      <c r="F33" s="23">
        <v>1.8E-3</v>
      </c>
      <c r="G33" s="23">
        <v>8.0389269547602726E-3</v>
      </c>
      <c r="H33" s="23">
        <v>1.2999999999999999E-4</v>
      </c>
      <c r="I33" s="24">
        <v>0.28972999999999999</v>
      </c>
      <c r="J33" s="22">
        <v>123.60939999999999</v>
      </c>
      <c r="K33" s="23">
        <v>1.986307</v>
      </c>
      <c r="L33" s="23">
        <v>5.1999999999999998E-2</v>
      </c>
      <c r="M33" s="24">
        <v>1.6000000000000001E-3</v>
      </c>
      <c r="N33" s="25">
        <v>56.909155458542436</v>
      </c>
      <c r="O33" s="26">
        <v>1.8</v>
      </c>
      <c r="P33" s="28">
        <v>51.615064716812761</v>
      </c>
      <c r="Q33" s="28">
        <v>0.83390007530423893</v>
      </c>
      <c r="R33" s="26">
        <v>260</v>
      </c>
      <c r="S33" s="21">
        <v>68</v>
      </c>
      <c r="T33" s="25">
        <v>51.615064716812761</v>
      </c>
      <c r="U33" s="21">
        <v>0.83390007530423893</v>
      </c>
    </row>
    <row r="34" spans="1:21" s="2" customFormat="1" x14ac:dyDescent="0.25">
      <c r="A34" s="18" t="s">
        <v>77</v>
      </c>
      <c r="B34" s="19" t="s">
        <v>78</v>
      </c>
      <c r="C34" s="20">
        <v>4670</v>
      </c>
      <c r="D34" s="21">
        <v>2.9609999999999999</v>
      </c>
      <c r="E34" s="22">
        <v>5.8552811279873926E-2</v>
      </c>
      <c r="F34" s="23">
        <v>1.1000000000000001E-3</v>
      </c>
      <c r="G34" s="23">
        <v>8.2193084022661456E-3</v>
      </c>
      <c r="H34" s="23">
        <v>7.6000000000000004E-5</v>
      </c>
      <c r="I34" s="24">
        <v>0.28050000000000003</v>
      </c>
      <c r="J34" s="22">
        <v>120.9482</v>
      </c>
      <c r="K34" s="23">
        <v>1.111764</v>
      </c>
      <c r="L34" s="23">
        <v>5.169E-2</v>
      </c>
      <c r="M34" s="24">
        <v>8.9999999999999998E-4</v>
      </c>
      <c r="N34" s="25">
        <v>57.813261786153348</v>
      </c>
      <c r="O34" s="26">
        <v>1</v>
      </c>
      <c r="P34" s="28">
        <v>52.768501815397705</v>
      </c>
      <c r="Q34" s="28">
        <v>0.48752382893654761</v>
      </c>
      <c r="R34" s="26">
        <v>262</v>
      </c>
      <c r="S34" s="21">
        <v>40</v>
      </c>
      <c r="T34" s="25">
        <v>52.768501815397705</v>
      </c>
      <c r="U34" s="21">
        <v>0.48752382893654761</v>
      </c>
    </row>
    <row r="35" spans="1:21" s="2" customFormat="1" x14ac:dyDescent="0.25">
      <c r="A35" s="18" t="s">
        <v>79</v>
      </c>
      <c r="B35" s="19" t="s">
        <v>80</v>
      </c>
      <c r="C35" s="20">
        <v>374</v>
      </c>
      <c r="D35" s="21">
        <v>15.3</v>
      </c>
      <c r="E35" s="22">
        <v>5.6774431087770381E-2</v>
      </c>
      <c r="F35" s="23">
        <v>1.6999999999999999E-3</v>
      </c>
      <c r="G35" s="23">
        <v>8.4416438571888186E-3</v>
      </c>
      <c r="H35" s="23">
        <v>1.7000000000000001E-4</v>
      </c>
      <c r="I35" s="24">
        <v>0.47581000000000001</v>
      </c>
      <c r="J35" s="22">
        <v>118.2033</v>
      </c>
      <c r="K35" s="23">
        <v>2.3752439999999999</v>
      </c>
      <c r="L35" s="23">
        <v>4.8800000000000003E-2</v>
      </c>
      <c r="M35" s="24">
        <v>1.4E-3</v>
      </c>
      <c r="N35" s="25">
        <v>56.104931955805888</v>
      </c>
      <c r="O35" s="26">
        <v>1.7</v>
      </c>
      <c r="P35" s="28">
        <v>54.189927101586868</v>
      </c>
      <c r="Q35" s="28">
        <v>1.0901263889626416</v>
      </c>
      <c r="R35" s="26">
        <v>123</v>
      </c>
      <c r="S35" s="21">
        <v>60</v>
      </c>
      <c r="T35" s="25">
        <v>54.189927101586868</v>
      </c>
      <c r="U35" s="21">
        <v>1.0901263889626416</v>
      </c>
    </row>
    <row r="36" spans="1:21" s="2" customFormat="1" x14ac:dyDescent="0.25">
      <c r="A36" s="18" t="s">
        <v>81</v>
      </c>
      <c r="B36" s="19" t="s">
        <v>82</v>
      </c>
      <c r="C36" s="20">
        <v>921</v>
      </c>
      <c r="D36" s="21">
        <v>2.19</v>
      </c>
      <c r="E36" s="22">
        <v>6.4070632183555937E-2</v>
      </c>
      <c r="F36" s="23">
        <v>1.1000000000000001E-3</v>
      </c>
      <c r="G36" s="23">
        <v>9.4779421650574847E-3</v>
      </c>
      <c r="H36" s="23">
        <v>1.2E-4</v>
      </c>
      <c r="I36" s="24">
        <v>0.31422</v>
      </c>
      <c r="J36" s="22">
        <v>105.2632</v>
      </c>
      <c r="K36" s="23">
        <v>1.3296399999999999</v>
      </c>
      <c r="L36" s="23">
        <v>4.9050000000000003E-2</v>
      </c>
      <c r="M36" s="24">
        <v>8.7000000000000001E-4</v>
      </c>
      <c r="N36" s="25">
        <v>63.09552689592946</v>
      </c>
      <c r="O36" s="26">
        <v>1</v>
      </c>
      <c r="P36" s="28">
        <v>60.811012245212247</v>
      </c>
      <c r="Q36" s="28">
        <v>0.76866054002527862</v>
      </c>
      <c r="R36" s="26">
        <v>140</v>
      </c>
      <c r="S36" s="21">
        <v>39</v>
      </c>
      <c r="T36" s="25">
        <v>60.811012245212247</v>
      </c>
      <c r="U36" s="21">
        <v>0.76866054002527862</v>
      </c>
    </row>
    <row r="37" spans="1:21" s="2" customFormat="1" x14ac:dyDescent="0.25">
      <c r="A37" s="18" t="s">
        <v>83</v>
      </c>
      <c r="B37" s="19" t="s">
        <v>84</v>
      </c>
      <c r="C37" s="20">
        <v>180</v>
      </c>
      <c r="D37" s="21">
        <v>2.6240000000000001</v>
      </c>
      <c r="E37" s="22">
        <v>7.0935622852846408E-2</v>
      </c>
      <c r="F37" s="23">
        <v>3.3999999999999998E-3</v>
      </c>
      <c r="G37" s="23">
        <v>9.9749043892465306E-3</v>
      </c>
      <c r="H37" s="23">
        <v>1.7000000000000001E-4</v>
      </c>
      <c r="I37" s="24">
        <v>0.33822999999999998</v>
      </c>
      <c r="J37" s="22">
        <v>99.700900000000004</v>
      </c>
      <c r="K37" s="23">
        <v>1.689846</v>
      </c>
      <c r="L37" s="23">
        <v>5.16E-2</v>
      </c>
      <c r="M37" s="24">
        <v>2.3999999999999998E-3</v>
      </c>
      <c r="N37" s="25">
        <v>69.629342421005475</v>
      </c>
      <c r="O37" s="26">
        <v>3.2</v>
      </c>
      <c r="P37" s="28">
        <v>63.983776987028747</v>
      </c>
      <c r="Q37" s="28">
        <v>1.0985240965884091</v>
      </c>
      <c r="R37" s="26">
        <v>239</v>
      </c>
      <c r="S37" s="21">
        <v>97</v>
      </c>
      <c r="T37" s="25">
        <v>63.983776987028747</v>
      </c>
      <c r="U37" s="21">
        <v>1.0985240965884091</v>
      </c>
    </row>
    <row r="38" spans="1:21" s="2" customFormat="1" x14ac:dyDescent="0.25">
      <c r="A38" s="18" t="s">
        <v>85</v>
      </c>
      <c r="B38" s="19" t="s">
        <v>86</v>
      </c>
      <c r="C38" s="20">
        <v>91</v>
      </c>
      <c r="D38" s="21">
        <v>3.2210000000000001</v>
      </c>
      <c r="E38" s="22">
        <v>0.10391859493150299</v>
      </c>
      <c r="F38" s="23">
        <v>5.1999999999999998E-3</v>
      </c>
      <c r="G38" s="23">
        <v>1.0620108999795708E-2</v>
      </c>
      <c r="H38" s="23">
        <v>2.7E-4</v>
      </c>
      <c r="I38" s="24">
        <v>0.20208999999999999</v>
      </c>
      <c r="J38" s="22">
        <v>91.324200000000005</v>
      </c>
      <c r="K38" s="23">
        <v>2.25183</v>
      </c>
      <c r="L38" s="23">
        <v>7.0999999999999994E-2</v>
      </c>
      <c r="M38" s="24">
        <v>3.7000000000000002E-3</v>
      </c>
      <c r="N38" s="25">
        <v>100.44826889626424</v>
      </c>
      <c r="O38" s="26">
        <v>5</v>
      </c>
      <c r="P38" s="28">
        <v>68.100639857232792</v>
      </c>
      <c r="Q38" s="28">
        <v>1.7056962715060142</v>
      </c>
      <c r="R38" s="26">
        <v>900</v>
      </c>
      <c r="S38" s="21">
        <v>110</v>
      </c>
      <c r="T38" s="25">
        <v>68.100639857232792</v>
      </c>
      <c r="U38" s="21">
        <v>1.7056962715060142</v>
      </c>
    </row>
    <row r="39" spans="1:21" s="2" customFormat="1" x14ac:dyDescent="0.25">
      <c r="A39" s="18" t="s">
        <v>87</v>
      </c>
      <c r="B39" s="19" t="s">
        <v>88</v>
      </c>
      <c r="C39" s="20">
        <v>3510</v>
      </c>
      <c r="D39" s="21">
        <v>0.90400000000000003</v>
      </c>
      <c r="E39" s="22">
        <v>7.9364419718349191E-2</v>
      </c>
      <c r="F39" s="23">
        <v>2.5999999999999999E-3</v>
      </c>
      <c r="G39" s="23">
        <v>1.0989770295345425E-2</v>
      </c>
      <c r="H39" s="23">
        <v>2.1000000000000001E-4</v>
      </c>
      <c r="I39" s="24">
        <v>0.74102000000000001</v>
      </c>
      <c r="J39" s="22">
        <v>90.415909999999997</v>
      </c>
      <c r="K39" s="23">
        <v>1.716758</v>
      </c>
      <c r="L39" s="23">
        <v>5.2400000000000002E-2</v>
      </c>
      <c r="M39" s="24">
        <v>1.1000000000000001E-3</v>
      </c>
      <c r="N39" s="25">
        <v>77.59448071231202</v>
      </c>
      <c r="O39" s="26">
        <v>2.5</v>
      </c>
      <c r="P39" s="28">
        <v>70.458156872927205</v>
      </c>
      <c r="Q39" s="28">
        <v>1.3365944645894776</v>
      </c>
      <c r="R39" s="26">
        <v>289</v>
      </c>
      <c r="S39" s="21">
        <v>48</v>
      </c>
      <c r="T39" s="25">
        <v>70.458156872927205</v>
      </c>
      <c r="U39" s="21">
        <v>1.3365944645894776</v>
      </c>
    </row>
    <row r="40" spans="1:21" s="2" customFormat="1" x14ac:dyDescent="0.25">
      <c r="A40" s="18" t="s">
        <v>89</v>
      </c>
      <c r="B40" s="19" t="s">
        <v>90</v>
      </c>
      <c r="C40" s="20">
        <v>93.7</v>
      </c>
      <c r="D40" s="21">
        <v>1.8819999999999999</v>
      </c>
      <c r="E40" s="22">
        <v>8.6815555942769851E-2</v>
      </c>
      <c r="F40" s="23">
        <v>3.8999999999999998E-3</v>
      </c>
      <c r="G40" s="23">
        <v>1.2473841730824775E-2</v>
      </c>
      <c r="H40" s="23">
        <v>2.7999999999999998E-4</v>
      </c>
      <c r="I40" s="24">
        <v>0.65171000000000001</v>
      </c>
      <c r="J40" s="22">
        <v>79.872200000000007</v>
      </c>
      <c r="K40" s="23">
        <v>1.786279</v>
      </c>
      <c r="L40" s="23">
        <v>5.0500000000000003E-2</v>
      </c>
      <c r="M40" s="24">
        <v>1.9E-3</v>
      </c>
      <c r="N40" s="25">
        <v>84.584111756275803</v>
      </c>
      <c r="O40" s="26">
        <v>3.7</v>
      </c>
      <c r="P40" s="28">
        <v>79.914161722732501</v>
      </c>
      <c r="Q40" s="28">
        <v>1.7903013211401091</v>
      </c>
      <c r="R40" s="26">
        <v>182</v>
      </c>
      <c r="S40" s="21">
        <v>77</v>
      </c>
      <c r="T40" s="25">
        <v>79.914161722732501</v>
      </c>
      <c r="U40" s="21">
        <v>1.7903013211401091</v>
      </c>
    </row>
    <row r="41" spans="1:21" s="2" customFormat="1" x14ac:dyDescent="0.25">
      <c r="A41" s="18" t="s">
        <v>91</v>
      </c>
      <c r="B41" s="19" t="s">
        <v>92</v>
      </c>
      <c r="C41" s="20">
        <v>1056</v>
      </c>
      <c r="D41" s="21">
        <v>2.0699999999999998</v>
      </c>
      <c r="E41" s="22">
        <v>0.11414316736582057</v>
      </c>
      <c r="F41" s="23">
        <v>5.3E-3</v>
      </c>
      <c r="G41" s="23">
        <v>1.3555101259855595E-2</v>
      </c>
      <c r="H41" s="23">
        <v>1.9000000000000001E-4</v>
      </c>
      <c r="I41" s="24">
        <v>0.66469</v>
      </c>
      <c r="J41" s="22">
        <v>72.516319999999993</v>
      </c>
      <c r="K41" s="23">
        <v>0.9991371</v>
      </c>
      <c r="L41" s="23">
        <v>6.1100000000000002E-2</v>
      </c>
      <c r="M41" s="24">
        <v>2.0999999999999999E-3</v>
      </c>
      <c r="N41" s="25">
        <v>109.81523976015252</v>
      </c>
      <c r="O41" s="26">
        <v>4.8</v>
      </c>
      <c r="P41" s="28">
        <v>86.794860489009693</v>
      </c>
      <c r="Q41" s="28">
        <v>1.2137091750119142</v>
      </c>
      <c r="R41" s="26">
        <v>601</v>
      </c>
      <c r="S41" s="21">
        <v>69</v>
      </c>
      <c r="T41" s="25">
        <v>86.794860489009693</v>
      </c>
      <c r="U41" s="21">
        <v>1.2137091750119142</v>
      </c>
    </row>
    <row r="42" spans="1:21" s="2" customFormat="1" x14ac:dyDescent="0.25">
      <c r="A42" s="18" t="s">
        <v>93</v>
      </c>
      <c r="B42" s="19" t="s">
        <v>94</v>
      </c>
      <c r="C42" s="20">
        <v>561</v>
      </c>
      <c r="D42" s="21">
        <v>2.181</v>
      </c>
      <c r="E42" s="22">
        <v>0.1013450624624775</v>
      </c>
      <c r="F42" s="23">
        <v>5.4000000000000003E-3</v>
      </c>
      <c r="G42" s="23">
        <v>1.356742298381719E-2</v>
      </c>
      <c r="H42" s="23">
        <v>3.2000000000000003E-4</v>
      </c>
      <c r="I42" s="24">
        <v>0.44257999999999997</v>
      </c>
      <c r="J42" s="22">
        <v>73.099419999999995</v>
      </c>
      <c r="K42" s="23">
        <v>1.7099279999999999</v>
      </c>
      <c r="L42" s="23">
        <v>5.4199999999999998E-2</v>
      </c>
      <c r="M42" s="24">
        <v>2.5999999999999999E-3</v>
      </c>
      <c r="N42" s="25">
        <v>98.076928493345491</v>
      </c>
      <c r="O42" s="26">
        <v>5</v>
      </c>
      <c r="P42" s="28">
        <v>86.873228653879835</v>
      </c>
      <c r="Q42" s="28">
        <v>2.0435683678145704</v>
      </c>
      <c r="R42" s="26">
        <v>350</v>
      </c>
      <c r="S42" s="21">
        <v>110</v>
      </c>
      <c r="T42" s="25">
        <v>86.873228653879835</v>
      </c>
      <c r="U42" s="21">
        <v>2.0435683678145704</v>
      </c>
    </row>
    <row r="43" spans="1:21" s="2" customFormat="1" x14ac:dyDescent="0.25">
      <c r="A43" s="18" t="s">
        <v>95</v>
      </c>
      <c r="B43" s="19" t="s">
        <v>96</v>
      </c>
      <c r="C43" s="20">
        <v>3740</v>
      </c>
      <c r="D43" s="21">
        <v>3.94</v>
      </c>
      <c r="E43" s="22">
        <v>9.7307396594349199E-2</v>
      </c>
      <c r="F43" s="23">
        <v>2.0999999999999999E-3</v>
      </c>
      <c r="G43" s="23">
        <v>1.3906977333397075E-2</v>
      </c>
      <c r="H43" s="23">
        <v>2.1000000000000001E-4</v>
      </c>
      <c r="I43" s="24">
        <v>0.54657</v>
      </c>
      <c r="J43" s="22">
        <v>71.633240000000001</v>
      </c>
      <c r="K43" s="23">
        <v>1.077577</v>
      </c>
      <c r="L43" s="23">
        <v>5.0770000000000003E-2</v>
      </c>
      <c r="M43" s="24">
        <v>8.5999999999999998E-4</v>
      </c>
      <c r="N43" s="25">
        <v>94.34529612800371</v>
      </c>
      <c r="O43" s="26">
        <v>1.9</v>
      </c>
      <c r="P43" s="28">
        <v>89.032474654570947</v>
      </c>
      <c r="Q43" s="28">
        <v>1.3367151300456748</v>
      </c>
      <c r="R43" s="26">
        <v>227</v>
      </c>
      <c r="S43" s="21">
        <v>40</v>
      </c>
      <c r="T43" s="25">
        <v>89.032474654570947</v>
      </c>
      <c r="U43" s="21">
        <v>1.3367151300456748</v>
      </c>
    </row>
    <row r="44" spans="1:21" s="2" customFormat="1" x14ac:dyDescent="0.25">
      <c r="A44" s="18" t="s">
        <v>97</v>
      </c>
      <c r="B44" s="19" t="s">
        <v>98</v>
      </c>
      <c r="C44" s="20">
        <v>3400</v>
      </c>
      <c r="D44" s="21">
        <v>3.33</v>
      </c>
      <c r="E44" s="22">
        <v>0.10019870342986088</v>
      </c>
      <c r="F44" s="23">
        <v>1.1000000000000001E-3</v>
      </c>
      <c r="G44" s="23">
        <v>1.4999719542013068E-2</v>
      </c>
      <c r="H44" s="23">
        <v>1.4999999999999999E-4</v>
      </c>
      <c r="I44" s="24">
        <v>0.45706999999999998</v>
      </c>
      <c r="J44" s="22">
        <v>66.622249999999994</v>
      </c>
      <c r="K44" s="23">
        <v>0.66577869999999995</v>
      </c>
      <c r="L44" s="23">
        <v>4.8469999999999999E-2</v>
      </c>
      <c r="M44" s="24">
        <v>5.5000000000000003E-4</v>
      </c>
      <c r="N44" s="25">
        <v>97.018849857932281</v>
      </c>
      <c r="O44" s="26">
        <v>1.1000000000000001</v>
      </c>
      <c r="P44" s="28">
        <v>95.976381501529872</v>
      </c>
      <c r="Q44" s="28">
        <v>0.9567232169423453</v>
      </c>
      <c r="R44" s="26">
        <v>118</v>
      </c>
      <c r="S44" s="21">
        <v>25</v>
      </c>
      <c r="T44" s="25">
        <v>95.976381501529872</v>
      </c>
      <c r="U44" s="21">
        <v>0.9567232169423453</v>
      </c>
    </row>
    <row r="45" spans="1:21" s="2" customFormat="1" x14ac:dyDescent="0.25">
      <c r="A45" s="18" t="s">
        <v>99</v>
      </c>
      <c r="B45" s="19" t="s">
        <v>100</v>
      </c>
      <c r="C45" s="20">
        <v>818</v>
      </c>
      <c r="D45" s="21">
        <v>2.0859999999999999</v>
      </c>
      <c r="E45" s="22">
        <v>0.10159124722448104</v>
      </c>
      <c r="F45" s="23">
        <v>2E-3</v>
      </c>
      <c r="G45" s="23">
        <v>1.516750265685296E-2</v>
      </c>
      <c r="H45" s="23">
        <v>2.2000000000000001E-4</v>
      </c>
      <c r="I45" s="24">
        <v>0.44252000000000002</v>
      </c>
      <c r="J45" s="22">
        <v>65.876149999999996</v>
      </c>
      <c r="K45" s="23">
        <v>0.95472690000000004</v>
      </c>
      <c r="L45" s="23">
        <v>4.8599999999999997E-2</v>
      </c>
      <c r="M45" s="24">
        <v>1E-3</v>
      </c>
      <c r="N45" s="25">
        <v>98.304011063445699</v>
      </c>
      <c r="O45" s="26">
        <v>1.9</v>
      </c>
      <c r="P45" s="28">
        <v>97.04190895331611</v>
      </c>
      <c r="Q45" s="28">
        <v>1.4047796918539468</v>
      </c>
      <c r="R45" s="26">
        <v>122</v>
      </c>
      <c r="S45" s="21">
        <v>47</v>
      </c>
      <c r="T45" s="25">
        <v>97.04190895331611</v>
      </c>
      <c r="U45" s="21">
        <v>1.4047796918539468</v>
      </c>
    </row>
    <row r="46" spans="1:21" s="2" customFormat="1" x14ac:dyDescent="0.25">
      <c r="A46" s="18" t="s">
        <v>101</v>
      </c>
      <c r="B46" s="19" t="s">
        <v>102</v>
      </c>
      <c r="C46" s="20">
        <v>1236</v>
      </c>
      <c r="D46" s="21">
        <v>1.2849999999999999</v>
      </c>
      <c r="E46" s="22">
        <v>0.10194637475168326</v>
      </c>
      <c r="F46" s="23">
        <v>1.5E-3</v>
      </c>
      <c r="G46" s="23">
        <v>1.5217391799456914E-2</v>
      </c>
      <c r="H46" s="23">
        <v>1.3999999999999999E-4</v>
      </c>
      <c r="I46" s="24">
        <v>0.42227999999999999</v>
      </c>
      <c r="J46" s="22">
        <v>65.659880000000001</v>
      </c>
      <c r="K46" s="23">
        <v>0.60357079999999996</v>
      </c>
      <c r="L46" s="23">
        <v>4.861E-2</v>
      </c>
      <c r="M46" s="24">
        <v>6.4000000000000005E-4</v>
      </c>
      <c r="N46" s="25">
        <v>98.631493824605272</v>
      </c>
      <c r="O46" s="26">
        <v>1.3</v>
      </c>
      <c r="P46" s="28">
        <v>97.35870216563697</v>
      </c>
      <c r="Q46" s="28">
        <v>0.89397327064070486</v>
      </c>
      <c r="R46" s="26">
        <v>124</v>
      </c>
      <c r="S46" s="21">
        <v>30</v>
      </c>
      <c r="T46" s="25">
        <v>97.35870216563697</v>
      </c>
      <c r="U46" s="21">
        <v>0.89397327064070486</v>
      </c>
    </row>
    <row r="47" spans="1:21" s="2" customFormat="1" x14ac:dyDescent="0.25">
      <c r="A47" s="18" t="s">
        <v>103</v>
      </c>
      <c r="B47" s="19" t="s">
        <v>104</v>
      </c>
      <c r="C47" s="20">
        <v>1133</v>
      </c>
      <c r="D47" s="21">
        <v>1.859</v>
      </c>
      <c r="E47" s="22">
        <v>0.11085806866416113</v>
      </c>
      <c r="F47" s="23">
        <v>2.2000000000000001E-3</v>
      </c>
      <c r="G47" s="23">
        <v>1.5459930566571689E-2</v>
      </c>
      <c r="H47" s="23">
        <v>1.7000000000000001E-4</v>
      </c>
      <c r="I47" s="24">
        <v>0.54196</v>
      </c>
      <c r="J47" s="22">
        <v>64.350059999999999</v>
      </c>
      <c r="K47" s="23">
        <v>0.70395819999999998</v>
      </c>
      <c r="L47" s="23">
        <v>5.203E-2</v>
      </c>
      <c r="M47" s="24">
        <v>8.5999999999999998E-4</v>
      </c>
      <c r="N47" s="25">
        <v>106.81508917377604</v>
      </c>
      <c r="O47" s="26">
        <v>2</v>
      </c>
      <c r="P47" s="28">
        <v>98.898587738055582</v>
      </c>
      <c r="Q47" s="28">
        <v>1.081858678492079</v>
      </c>
      <c r="R47" s="26">
        <v>276</v>
      </c>
      <c r="S47" s="21">
        <v>37</v>
      </c>
      <c r="T47" s="25">
        <v>98.898587738055582</v>
      </c>
      <c r="U47" s="21">
        <v>1.081858678492079</v>
      </c>
    </row>
    <row r="48" spans="1:21" s="2" customFormat="1" x14ac:dyDescent="0.25">
      <c r="A48" s="18" t="s">
        <v>105</v>
      </c>
      <c r="B48" s="19" t="s">
        <v>106</v>
      </c>
      <c r="C48" s="20">
        <v>4270</v>
      </c>
      <c r="D48" s="21">
        <v>2.29</v>
      </c>
      <c r="E48" s="22">
        <v>0.1294483313126944</v>
      </c>
      <c r="F48" s="23">
        <v>2.2000000000000001E-3</v>
      </c>
      <c r="G48" s="23">
        <v>1.7615718940205527E-2</v>
      </c>
      <c r="H48" s="23">
        <v>2.3000000000000001E-4</v>
      </c>
      <c r="I48" s="24">
        <v>0.64559</v>
      </c>
      <c r="J48" s="22">
        <v>56.401580000000003</v>
      </c>
      <c r="K48" s="23">
        <v>0.73166180000000003</v>
      </c>
      <c r="L48" s="23">
        <v>5.3319999999999999E-2</v>
      </c>
      <c r="M48" s="24">
        <v>6.3000000000000003E-4</v>
      </c>
      <c r="N48" s="25">
        <v>123.67722746916039</v>
      </c>
      <c r="O48" s="26">
        <v>1.9</v>
      </c>
      <c r="P48" s="28">
        <v>112.56960874236083</v>
      </c>
      <c r="Q48" s="28">
        <v>1.4547015156788841</v>
      </c>
      <c r="R48" s="26">
        <v>340</v>
      </c>
      <c r="S48" s="21">
        <v>28</v>
      </c>
      <c r="T48" s="25">
        <v>112.56960874236083</v>
      </c>
      <c r="U48" s="21">
        <v>1.4547015156788841</v>
      </c>
    </row>
    <row r="49" spans="1:21" s="2" customFormat="1" x14ac:dyDescent="0.25">
      <c r="A49" s="18" t="s">
        <v>107</v>
      </c>
      <c r="B49" s="19" t="s">
        <v>108</v>
      </c>
      <c r="C49" s="20">
        <v>213.4</v>
      </c>
      <c r="D49" s="21">
        <v>2.0649999999999999</v>
      </c>
      <c r="E49" s="22">
        <v>0.14771409934167393</v>
      </c>
      <c r="F49" s="23">
        <v>3.0999999999999999E-3</v>
      </c>
      <c r="G49" s="23">
        <v>2.1479069436624476E-2</v>
      </c>
      <c r="H49" s="23">
        <v>2.9E-4</v>
      </c>
      <c r="I49" s="24">
        <v>0.32904</v>
      </c>
      <c r="J49" s="22">
        <v>46.49</v>
      </c>
      <c r="K49" s="23">
        <v>0.62678299999999998</v>
      </c>
      <c r="L49" s="23">
        <v>4.99E-2</v>
      </c>
      <c r="M49" s="24">
        <v>1E-3</v>
      </c>
      <c r="N49" s="25">
        <v>139.97686004152266</v>
      </c>
      <c r="O49" s="26">
        <v>2.8</v>
      </c>
      <c r="P49" s="28">
        <v>136.99690596511161</v>
      </c>
      <c r="Q49" s="28">
        <v>1.8423517958241857</v>
      </c>
      <c r="R49" s="26">
        <v>180</v>
      </c>
      <c r="S49" s="21">
        <v>46</v>
      </c>
      <c r="T49" s="25">
        <v>136.99690596511161</v>
      </c>
      <c r="U49" s="21">
        <v>1.8423517958241857</v>
      </c>
    </row>
    <row r="50" spans="1:21" s="2" customFormat="1" x14ac:dyDescent="0.25">
      <c r="A50" s="18" t="s">
        <v>109</v>
      </c>
      <c r="B50" s="19" t="s">
        <v>110</v>
      </c>
      <c r="C50" s="20">
        <v>145.80000000000001</v>
      </c>
      <c r="D50" s="21">
        <v>2.2610000000000001</v>
      </c>
      <c r="E50" s="22">
        <v>0.16190078785182568</v>
      </c>
      <c r="F50" s="23">
        <v>4.5999999999999999E-3</v>
      </c>
      <c r="G50" s="23">
        <v>2.2547858237113916E-2</v>
      </c>
      <c r="H50" s="23">
        <v>3.5E-4</v>
      </c>
      <c r="I50" s="24">
        <v>0.38256000000000001</v>
      </c>
      <c r="J50" s="22">
        <v>44.169609999999999</v>
      </c>
      <c r="K50" s="23">
        <v>0.6828341</v>
      </c>
      <c r="L50" s="23">
        <v>5.21E-2</v>
      </c>
      <c r="M50" s="24">
        <v>1.4E-3</v>
      </c>
      <c r="N50" s="25">
        <v>152.4584955838684</v>
      </c>
      <c r="O50" s="26">
        <v>4</v>
      </c>
      <c r="P50" s="28">
        <v>143.73835913854001</v>
      </c>
      <c r="Q50" s="28">
        <v>2.2207137622304618</v>
      </c>
      <c r="R50" s="26">
        <v>263</v>
      </c>
      <c r="S50" s="21">
        <v>58</v>
      </c>
      <c r="T50" s="25">
        <v>143.73835913854001</v>
      </c>
      <c r="U50" s="21">
        <v>2.2207137622304618</v>
      </c>
    </row>
    <row r="51" spans="1:21" s="2" customFormat="1" x14ac:dyDescent="0.25">
      <c r="A51" s="18" t="s">
        <v>111</v>
      </c>
      <c r="B51" s="19" t="s">
        <v>112</v>
      </c>
      <c r="C51" s="20">
        <v>2900</v>
      </c>
      <c r="D51" s="21">
        <v>3.39</v>
      </c>
      <c r="E51" s="22">
        <v>0.17739452270359377</v>
      </c>
      <c r="F51" s="23">
        <v>2.3999999999999998E-3</v>
      </c>
      <c r="G51" s="23">
        <v>2.5630528104700456E-2</v>
      </c>
      <c r="H51" s="23">
        <v>2.3000000000000001E-4</v>
      </c>
      <c r="I51" s="24">
        <v>0.30757000000000001</v>
      </c>
      <c r="J51" s="22">
        <v>38.971159999999998</v>
      </c>
      <c r="K51" s="23">
        <v>0.34931279999999998</v>
      </c>
      <c r="L51" s="23">
        <v>5.0220000000000001E-2</v>
      </c>
      <c r="M51" s="24">
        <v>6.4000000000000005E-4</v>
      </c>
      <c r="N51" s="25">
        <v>165.91716085787061</v>
      </c>
      <c r="O51" s="26">
        <v>2</v>
      </c>
      <c r="P51" s="28">
        <v>163.14309643186982</v>
      </c>
      <c r="Q51" s="28">
        <v>1.4563074086997601</v>
      </c>
      <c r="R51" s="26">
        <v>202</v>
      </c>
      <c r="S51" s="21">
        <v>29</v>
      </c>
      <c r="T51" s="25">
        <v>163.14309643186982</v>
      </c>
      <c r="U51" s="21">
        <v>1.4563074086997601</v>
      </c>
    </row>
    <row r="52" spans="1:21" s="2" customFormat="1" x14ac:dyDescent="0.25">
      <c r="A52" s="18" t="s">
        <v>113</v>
      </c>
      <c r="B52" s="19" t="s">
        <v>114</v>
      </c>
      <c r="C52" s="20">
        <v>766</v>
      </c>
      <c r="D52" s="21">
        <v>9.9500000000000005E-2</v>
      </c>
      <c r="E52" s="22">
        <v>0.17572271194394457</v>
      </c>
      <c r="F52" s="23">
        <v>2.5000000000000001E-3</v>
      </c>
      <c r="G52" s="23">
        <v>2.5711525557759574E-2</v>
      </c>
      <c r="H52" s="23">
        <v>2.3000000000000001E-4</v>
      </c>
      <c r="I52" s="24">
        <v>0.53920000000000001</v>
      </c>
      <c r="J52" s="22">
        <v>38.880249999999997</v>
      </c>
      <c r="K52" s="23">
        <v>0.34768500000000002</v>
      </c>
      <c r="L52" s="23">
        <v>4.9590000000000002E-2</v>
      </c>
      <c r="M52" s="24">
        <v>5.8E-4</v>
      </c>
      <c r="N52" s="25">
        <v>164.4734899776353</v>
      </c>
      <c r="O52" s="26">
        <v>2.1</v>
      </c>
      <c r="P52" s="28">
        <v>163.652171092972</v>
      </c>
      <c r="Q52" s="28">
        <v>1.4563427679234491</v>
      </c>
      <c r="R52" s="26">
        <v>169</v>
      </c>
      <c r="S52" s="21">
        <v>27</v>
      </c>
      <c r="T52" s="25">
        <v>163.652171092972</v>
      </c>
      <c r="U52" s="21">
        <v>1.4563427679234491</v>
      </c>
    </row>
    <row r="53" spans="1:21" s="2" customFormat="1" x14ac:dyDescent="0.25">
      <c r="A53" s="18" t="s">
        <v>115</v>
      </c>
      <c r="B53" s="19" t="s">
        <v>116</v>
      </c>
      <c r="C53" s="20">
        <v>679</v>
      </c>
      <c r="D53" s="21">
        <v>1.9890000000000001</v>
      </c>
      <c r="E53" s="22">
        <v>0.17926391710012135</v>
      </c>
      <c r="F53" s="23">
        <v>2.5000000000000001E-3</v>
      </c>
      <c r="G53" s="23">
        <v>2.5880010876949466E-2</v>
      </c>
      <c r="H53" s="23">
        <v>2.2000000000000001E-4</v>
      </c>
      <c r="I53" s="24">
        <v>0.38812999999999998</v>
      </c>
      <c r="J53" s="22">
        <v>38.595140000000001</v>
      </c>
      <c r="K53" s="23">
        <v>0.32770860000000002</v>
      </c>
      <c r="L53" s="23">
        <v>5.0259999999999999E-2</v>
      </c>
      <c r="M53" s="24">
        <v>6.7000000000000002E-4</v>
      </c>
      <c r="N53" s="25">
        <v>167.52902694060586</v>
      </c>
      <c r="O53" s="26">
        <v>2.2000000000000002</v>
      </c>
      <c r="P53" s="28">
        <v>164.71098434527514</v>
      </c>
      <c r="Q53" s="28">
        <v>1.3939788406036453</v>
      </c>
      <c r="R53" s="26">
        <v>198</v>
      </c>
      <c r="S53" s="21">
        <v>30</v>
      </c>
      <c r="T53" s="25">
        <v>164.71098434527514</v>
      </c>
      <c r="U53" s="21">
        <v>1.3939788406036453</v>
      </c>
    </row>
    <row r="54" spans="1:21" s="2" customFormat="1" x14ac:dyDescent="0.25">
      <c r="A54" s="18" t="s">
        <v>117</v>
      </c>
      <c r="B54" s="19" t="s">
        <v>118</v>
      </c>
      <c r="C54" s="20">
        <v>494</v>
      </c>
      <c r="D54" s="21">
        <v>0.92200000000000004</v>
      </c>
      <c r="E54" s="22">
        <v>0.20389529315789809</v>
      </c>
      <c r="F54" s="23">
        <v>5.7000000000000002E-3</v>
      </c>
      <c r="G54" s="23">
        <v>2.6899150679341011E-2</v>
      </c>
      <c r="H54" s="23">
        <v>4.6999999999999999E-4</v>
      </c>
      <c r="I54" s="24">
        <v>0.75878999999999996</v>
      </c>
      <c r="J54" s="22">
        <v>36.913989999999998</v>
      </c>
      <c r="K54" s="23">
        <v>0.64044210000000001</v>
      </c>
      <c r="L54" s="23">
        <v>5.5E-2</v>
      </c>
      <c r="M54" s="24">
        <v>1.1000000000000001E-3</v>
      </c>
      <c r="N54" s="25">
        <v>188.53175238931595</v>
      </c>
      <c r="O54" s="26">
        <v>4.9000000000000004</v>
      </c>
      <c r="P54" s="28">
        <v>171.11186558813299</v>
      </c>
      <c r="Q54" s="28">
        <v>2.95296662305533</v>
      </c>
      <c r="R54" s="26">
        <v>396</v>
      </c>
      <c r="S54" s="21">
        <v>44</v>
      </c>
      <c r="T54" s="25">
        <v>171.11186558813299</v>
      </c>
      <c r="U54" s="21">
        <v>2.95296662305533</v>
      </c>
    </row>
    <row r="55" spans="1:21" s="2" customFormat="1" x14ac:dyDescent="0.25">
      <c r="A55" s="18" t="s">
        <v>119</v>
      </c>
      <c r="B55" s="19" t="s">
        <v>120</v>
      </c>
      <c r="C55" s="20">
        <v>1010</v>
      </c>
      <c r="D55" s="21">
        <v>3.16</v>
      </c>
      <c r="E55" s="22">
        <v>0.18955941445799696</v>
      </c>
      <c r="F55" s="23">
        <v>2.3E-3</v>
      </c>
      <c r="G55" s="23">
        <v>2.7086115047265436E-2</v>
      </c>
      <c r="H55" s="23">
        <v>2.1000000000000001E-4</v>
      </c>
      <c r="I55" s="24">
        <v>0.44255</v>
      </c>
      <c r="J55" s="22">
        <v>36.859569999999998</v>
      </c>
      <c r="K55" s="23">
        <v>0.2853118</v>
      </c>
      <c r="L55" s="23">
        <v>5.0779999999999999E-2</v>
      </c>
      <c r="M55" s="24">
        <v>5.9000000000000003E-4</v>
      </c>
      <c r="N55" s="25">
        <v>176.36067931566387</v>
      </c>
      <c r="O55" s="26">
        <v>2</v>
      </c>
      <c r="P55" s="28">
        <v>172.28543754736504</v>
      </c>
      <c r="Q55" s="28">
        <v>1.3282991267201005</v>
      </c>
      <c r="R55" s="26">
        <v>227</v>
      </c>
      <c r="S55" s="21">
        <v>27</v>
      </c>
      <c r="T55" s="25">
        <v>172.28543754736504</v>
      </c>
      <c r="U55" s="21">
        <v>1.3282991267201005</v>
      </c>
    </row>
    <row r="56" spans="1:21" s="2" customFormat="1" x14ac:dyDescent="0.25">
      <c r="A56" s="18" t="s">
        <v>121</v>
      </c>
      <c r="B56" s="19" t="s">
        <v>122</v>
      </c>
      <c r="C56" s="20">
        <v>1974</v>
      </c>
      <c r="D56" s="21">
        <v>2.081</v>
      </c>
      <c r="E56" s="22">
        <v>0.18733507555390122</v>
      </c>
      <c r="F56" s="23">
        <v>2.2000000000000001E-3</v>
      </c>
      <c r="G56" s="23">
        <v>2.7516057461028254E-2</v>
      </c>
      <c r="H56" s="23">
        <v>2.7E-4</v>
      </c>
      <c r="I56" s="24">
        <v>0.70784999999999998</v>
      </c>
      <c r="J56" s="22">
        <v>36.35042</v>
      </c>
      <c r="K56" s="23">
        <v>0.35676530000000001</v>
      </c>
      <c r="L56" s="23">
        <v>4.9399999999999999E-2</v>
      </c>
      <c r="M56" s="24">
        <v>4.0000000000000002E-4</v>
      </c>
      <c r="N56" s="25">
        <v>174.45909427212166</v>
      </c>
      <c r="O56" s="26">
        <v>1.9</v>
      </c>
      <c r="P56" s="28">
        <v>174.98336802861576</v>
      </c>
      <c r="Q56" s="28">
        <v>1.7045887361724075</v>
      </c>
      <c r="R56" s="26">
        <v>163</v>
      </c>
      <c r="S56" s="21">
        <v>19</v>
      </c>
      <c r="T56" s="25">
        <v>174.98336802861576</v>
      </c>
      <c r="U56" s="21">
        <v>1.7045887361724075</v>
      </c>
    </row>
    <row r="57" spans="1:21" s="2" customFormat="1" x14ac:dyDescent="0.25">
      <c r="A57" s="18" t="s">
        <v>123</v>
      </c>
      <c r="B57" s="19" t="s">
        <v>124</v>
      </c>
      <c r="C57" s="20">
        <v>147.5</v>
      </c>
      <c r="D57" s="21">
        <v>0.96499999999999997</v>
      </c>
      <c r="E57" s="22">
        <v>0.21687015850871857</v>
      </c>
      <c r="F57" s="23">
        <v>7.1000000000000004E-3</v>
      </c>
      <c r="G57" s="23">
        <v>2.9303504896158294E-2</v>
      </c>
      <c r="H57" s="23">
        <v>2.9E-4</v>
      </c>
      <c r="I57" s="24">
        <v>0.29349999999999998</v>
      </c>
      <c r="J57" s="22">
        <v>33.955860000000001</v>
      </c>
      <c r="K57" s="23">
        <v>0.3343701</v>
      </c>
      <c r="L57" s="23">
        <v>5.3699999999999998E-2</v>
      </c>
      <c r="M57" s="24">
        <v>1.6999999999999999E-3</v>
      </c>
      <c r="N57" s="25">
        <v>199.42303125200038</v>
      </c>
      <c r="O57" s="26">
        <v>6</v>
      </c>
      <c r="P57" s="28">
        <v>186.18768522511925</v>
      </c>
      <c r="Q57" s="28">
        <v>1.8605546727612157</v>
      </c>
      <c r="R57" s="26">
        <v>327</v>
      </c>
      <c r="S57" s="21">
        <v>65</v>
      </c>
      <c r="T57" s="25">
        <v>186.18768522511925</v>
      </c>
      <c r="U57" s="21">
        <v>1.8605546727612157</v>
      </c>
    </row>
    <row r="58" spans="1:21" s="2" customFormat="1" x14ac:dyDescent="0.25">
      <c r="A58" s="18" t="s">
        <v>125</v>
      </c>
      <c r="B58" s="19" t="s">
        <v>126</v>
      </c>
      <c r="C58" s="20">
        <v>1949</v>
      </c>
      <c r="D58" s="21">
        <v>15.06</v>
      </c>
      <c r="E58" s="22">
        <v>0.35219505583535871</v>
      </c>
      <c r="F58" s="23">
        <v>1.4E-2</v>
      </c>
      <c r="G58" s="23">
        <v>3.5394853101595292E-2</v>
      </c>
      <c r="H58" s="23">
        <v>1.2999999999999999E-3</v>
      </c>
      <c r="I58" s="24">
        <v>0.85614000000000001</v>
      </c>
      <c r="J58" s="22">
        <v>27.472529999999999</v>
      </c>
      <c r="K58" s="23">
        <v>0.98116170000000003</v>
      </c>
      <c r="L58" s="23">
        <v>7.22E-2</v>
      </c>
      <c r="M58" s="24">
        <v>1.4E-3</v>
      </c>
      <c r="N58" s="25">
        <v>306.55752022568595</v>
      </c>
      <c r="O58" s="26">
        <v>10</v>
      </c>
      <c r="P58" s="28">
        <v>224.22468683796956</v>
      </c>
      <c r="Q58" s="28">
        <v>7.9302477851017628</v>
      </c>
      <c r="R58" s="26">
        <v>985</v>
      </c>
      <c r="S58" s="21">
        <v>39</v>
      </c>
      <c r="T58" s="25">
        <v>224.22468683796956</v>
      </c>
      <c r="U58" s="21">
        <v>7.9302477851017628</v>
      </c>
    </row>
    <row r="59" spans="1:21" s="2" customFormat="1" x14ac:dyDescent="0.25">
      <c r="A59" s="18" t="s">
        <v>127</v>
      </c>
      <c r="B59" s="19" t="s">
        <v>128</v>
      </c>
      <c r="C59" s="20">
        <v>457</v>
      </c>
      <c r="D59" s="21">
        <v>5.97</v>
      </c>
      <c r="E59" s="22">
        <v>0.43913860521770109</v>
      </c>
      <c r="F59" s="23">
        <v>6.2E-2</v>
      </c>
      <c r="G59" s="23">
        <v>3.6836602483924397E-2</v>
      </c>
      <c r="H59" s="23">
        <v>4.3E-3</v>
      </c>
      <c r="I59" s="24">
        <v>0.92244999999999999</v>
      </c>
      <c r="J59" s="22">
        <v>25.906739999999999</v>
      </c>
      <c r="K59" s="23">
        <v>2.8859840000000001</v>
      </c>
      <c r="L59" s="23">
        <v>8.6499999999999994E-2</v>
      </c>
      <c r="M59" s="24">
        <v>5.0000000000000001E-3</v>
      </c>
      <c r="N59" s="25">
        <v>369.87019942022499</v>
      </c>
      <c r="O59" s="26">
        <v>42</v>
      </c>
      <c r="P59" s="28">
        <v>233.19483844906995</v>
      </c>
      <c r="Q59" s="28">
        <v>25.726233497465476</v>
      </c>
      <c r="R59" s="26">
        <v>1300</v>
      </c>
      <c r="S59" s="21">
        <v>130</v>
      </c>
      <c r="T59" s="25">
        <v>233.19483844906995</v>
      </c>
      <c r="U59" s="21">
        <v>25.726233497465476</v>
      </c>
    </row>
    <row r="60" spans="1:21" s="2" customFormat="1" x14ac:dyDescent="0.25">
      <c r="A60" s="18" t="s">
        <v>129</v>
      </c>
      <c r="B60" s="19" t="s">
        <v>130</v>
      </c>
      <c r="C60" s="20">
        <v>1499</v>
      </c>
      <c r="D60" s="21">
        <v>10.25</v>
      </c>
      <c r="E60" s="22">
        <v>0.48427145642747327</v>
      </c>
      <c r="F60" s="23">
        <v>1.4E-2</v>
      </c>
      <c r="G60" s="23">
        <v>5.9405708491196973E-2</v>
      </c>
      <c r="H60" s="23">
        <v>1.8E-3</v>
      </c>
      <c r="I60" s="24">
        <v>0.95072000000000001</v>
      </c>
      <c r="J60" s="22">
        <v>16.72241</v>
      </c>
      <c r="K60" s="23">
        <v>0.50335010000000002</v>
      </c>
      <c r="L60" s="23">
        <v>5.9150000000000001E-2</v>
      </c>
      <c r="M60" s="24">
        <v>5.4000000000000001E-4</v>
      </c>
      <c r="N60" s="25">
        <v>401.2436374273978</v>
      </c>
      <c r="O60" s="26">
        <v>9.9</v>
      </c>
      <c r="P60" s="28">
        <v>372.01030480499054</v>
      </c>
      <c r="Q60" s="28">
        <v>11.006403695048908</v>
      </c>
      <c r="R60" s="26">
        <v>569</v>
      </c>
      <c r="S60" s="21">
        <v>20</v>
      </c>
      <c r="T60" s="25">
        <v>372.01030480499054</v>
      </c>
      <c r="U60" s="21">
        <v>11.006403695048908</v>
      </c>
    </row>
    <row r="61" spans="1:21" s="2" customFormat="1" x14ac:dyDescent="0.25">
      <c r="A61" s="18" t="s">
        <v>131</v>
      </c>
      <c r="B61" s="19" t="s">
        <v>132</v>
      </c>
      <c r="C61" s="20">
        <v>952</v>
      </c>
      <c r="D61" s="21">
        <v>8.2899999999999991</v>
      </c>
      <c r="E61" s="22">
        <v>0.79453138975083937</v>
      </c>
      <c r="F61" s="23">
        <v>3.5000000000000003E-2</v>
      </c>
      <c r="G61" s="23">
        <v>6.0304153309008957E-2</v>
      </c>
      <c r="H61" s="23">
        <v>2.0999999999999999E-3</v>
      </c>
      <c r="I61" s="24">
        <v>0.91979999999999995</v>
      </c>
      <c r="J61" s="22">
        <v>15.698589999999999</v>
      </c>
      <c r="K61" s="23">
        <v>0.51753579999999999</v>
      </c>
      <c r="L61" s="23">
        <v>9.5600000000000004E-2</v>
      </c>
      <c r="M61" s="24">
        <v>1.6000000000000001E-3</v>
      </c>
      <c r="N61" s="25">
        <v>594.10101463184128</v>
      </c>
      <c r="O61" s="26">
        <v>20</v>
      </c>
      <c r="P61" s="28">
        <v>377.4749656688125</v>
      </c>
      <c r="Q61" s="28">
        <v>12.25519306660577</v>
      </c>
      <c r="R61" s="26">
        <v>1540</v>
      </c>
      <c r="S61" s="21">
        <v>30</v>
      </c>
      <c r="T61" s="25">
        <v>377.4749656688125</v>
      </c>
      <c r="U61" s="21">
        <v>12.25519306660577</v>
      </c>
    </row>
    <row r="62" spans="1:21" s="2" customFormat="1" x14ac:dyDescent="0.25">
      <c r="A62" s="18" t="s">
        <v>133</v>
      </c>
      <c r="B62" s="19" t="s">
        <v>134</v>
      </c>
      <c r="C62" s="20">
        <v>347</v>
      </c>
      <c r="D62" s="21">
        <v>1.464</v>
      </c>
      <c r="E62" s="22">
        <v>1.3612373221662839</v>
      </c>
      <c r="F62" s="23">
        <v>7.4999999999999997E-2</v>
      </c>
      <c r="G62" s="23">
        <v>7.7406464266004837E-2</v>
      </c>
      <c r="H62" s="23">
        <v>2.5999999999999999E-3</v>
      </c>
      <c r="I62" s="24">
        <v>0.50434000000000001</v>
      </c>
      <c r="J62" s="22">
        <v>11.73709</v>
      </c>
      <c r="K62" s="23">
        <v>0.3581741</v>
      </c>
      <c r="L62" s="23">
        <v>0.12759999999999999</v>
      </c>
      <c r="M62" s="24">
        <v>6.1000000000000004E-3</v>
      </c>
      <c r="N62" s="25">
        <v>872.93448889971319</v>
      </c>
      <c r="O62" s="26">
        <v>30</v>
      </c>
      <c r="P62" s="28">
        <v>480.62356887624912</v>
      </c>
      <c r="Q62" s="28">
        <v>14.933634803550788</v>
      </c>
      <c r="R62" s="26">
        <v>2038</v>
      </c>
      <c r="S62" s="21">
        <v>84</v>
      </c>
      <c r="T62" s="25">
        <v>480.62356887624912</v>
      </c>
      <c r="U62" s="21">
        <v>14.933634803550788</v>
      </c>
    </row>
    <row r="63" spans="1:21" s="2" customFormat="1" x14ac:dyDescent="0.25">
      <c r="A63" s="18" t="s">
        <v>135</v>
      </c>
      <c r="B63" s="19" t="s">
        <v>136</v>
      </c>
      <c r="C63" s="20">
        <v>418.1</v>
      </c>
      <c r="D63" s="21">
        <v>0.94499999999999995</v>
      </c>
      <c r="E63" s="22">
        <v>0.7451168329078941</v>
      </c>
      <c r="F63" s="23">
        <v>1.2E-2</v>
      </c>
      <c r="G63" s="23">
        <v>9.1589491580934546E-2</v>
      </c>
      <c r="H63" s="23">
        <v>1.1999999999999999E-3</v>
      </c>
      <c r="I63" s="24">
        <v>0.42526999999999998</v>
      </c>
      <c r="J63" s="22">
        <v>10.91703</v>
      </c>
      <c r="K63" s="23">
        <v>0.1430179</v>
      </c>
      <c r="L63" s="23">
        <v>5.9029999999999999E-2</v>
      </c>
      <c r="M63" s="24">
        <v>7.2999999999999996E-4</v>
      </c>
      <c r="N63" s="25">
        <v>565.73178193442175</v>
      </c>
      <c r="O63" s="26">
        <v>6.9</v>
      </c>
      <c r="P63" s="28">
        <v>564.93075381204324</v>
      </c>
      <c r="Q63" s="28">
        <v>7.2414203288143097</v>
      </c>
      <c r="R63" s="26">
        <v>566</v>
      </c>
      <c r="S63" s="21">
        <v>29</v>
      </c>
      <c r="T63" s="25">
        <v>564.93075381204324</v>
      </c>
      <c r="U63" s="21">
        <v>7.2414203288143097</v>
      </c>
    </row>
    <row r="64" spans="1:21" s="2" customFormat="1" x14ac:dyDescent="0.25">
      <c r="A64" s="18" t="s">
        <v>137</v>
      </c>
      <c r="B64" s="19" t="s">
        <v>138</v>
      </c>
      <c r="C64" s="20">
        <v>1350</v>
      </c>
      <c r="D64" s="21">
        <v>5.27</v>
      </c>
      <c r="E64" s="22">
        <v>1.3531835601947488</v>
      </c>
      <c r="F64" s="23">
        <v>3.6999999999999998E-2</v>
      </c>
      <c r="G64" s="23">
        <v>0.10206473156323259</v>
      </c>
      <c r="H64" s="23">
        <v>2.3E-3</v>
      </c>
      <c r="I64" s="24">
        <v>0.76739000000000002</v>
      </c>
      <c r="J64" s="22">
        <v>9.3457939999999997</v>
      </c>
      <c r="K64" s="23">
        <v>0.20089090000000001</v>
      </c>
      <c r="L64" s="23">
        <v>9.6199999999999994E-2</v>
      </c>
      <c r="M64" s="24">
        <v>1.6000000000000001E-3</v>
      </c>
      <c r="N64" s="25">
        <v>869.46316264669053</v>
      </c>
      <c r="O64" s="26">
        <v>15</v>
      </c>
      <c r="P64" s="28">
        <v>626.49765725138298</v>
      </c>
      <c r="Q64" s="28">
        <v>13.1914623444213</v>
      </c>
      <c r="R64" s="26">
        <v>1544</v>
      </c>
      <c r="S64" s="21">
        <v>31</v>
      </c>
      <c r="T64" s="25">
        <v>626.49765725138298</v>
      </c>
      <c r="U64" s="21">
        <v>13.1914623444213</v>
      </c>
    </row>
    <row r="65" spans="1:21" s="2" customFormat="1" x14ac:dyDescent="0.25">
      <c r="A65" s="18" t="s">
        <v>139</v>
      </c>
      <c r="B65" s="19" t="s">
        <v>140</v>
      </c>
      <c r="C65" s="20">
        <v>873</v>
      </c>
      <c r="D65" s="21">
        <v>4.8600000000000003</v>
      </c>
      <c r="E65" s="22">
        <v>1.4086782711552515</v>
      </c>
      <c r="F65" s="23">
        <v>2.4E-2</v>
      </c>
      <c r="G65" s="23">
        <v>0.10615114566577954</v>
      </c>
      <c r="H65" s="23">
        <v>1.2999999999999999E-3</v>
      </c>
      <c r="I65" s="24">
        <v>0.81184000000000001</v>
      </c>
      <c r="J65" s="22">
        <v>8.9928059999999999</v>
      </c>
      <c r="K65" s="23">
        <v>0.10513169999999999</v>
      </c>
      <c r="L65" s="23">
        <v>9.6290000000000001E-2</v>
      </c>
      <c r="M65" s="24">
        <v>9.7000000000000005E-4</v>
      </c>
      <c r="N65" s="25">
        <v>893.14519873170173</v>
      </c>
      <c r="O65" s="26">
        <v>9.6999999999999993</v>
      </c>
      <c r="P65" s="28">
        <v>650.35650924757522</v>
      </c>
      <c r="Q65" s="28">
        <v>7.4591434327075783</v>
      </c>
      <c r="R65" s="26">
        <v>1549</v>
      </c>
      <c r="S65" s="21">
        <v>19</v>
      </c>
      <c r="T65" s="25">
        <v>650.35650924757522</v>
      </c>
      <c r="U65" s="21">
        <v>7.4591434327075783</v>
      </c>
    </row>
    <row r="66" spans="1:21" s="2" customFormat="1" x14ac:dyDescent="0.25">
      <c r="A66" s="18" t="s">
        <v>141</v>
      </c>
      <c r="B66" s="19" t="s">
        <v>142</v>
      </c>
      <c r="C66" s="20">
        <v>468</v>
      </c>
      <c r="D66" s="21">
        <v>6.47</v>
      </c>
      <c r="E66" s="22">
        <v>1.1603100868306917</v>
      </c>
      <c r="F66" s="23">
        <v>1.9E-2</v>
      </c>
      <c r="G66" s="23">
        <v>0.13012592922717037</v>
      </c>
      <c r="H66" s="23">
        <v>1.5E-3</v>
      </c>
      <c r="I66" s="24">
        <v>0.34859000000000001</v>
      </c>
      <c r="J66" s="22">
        <v>7.6923079999999997</v>
      </c>
      <c r="K66" s="23">
        <v>8.87574E-2</v>
      </c>
      <c r="L66" s="23">
        <v>6.4699999999999994E-2</v>
      </c>
      <c r="M66" s="24">
        <v>1.1000000000000001E-3</v>
      </c>
      <c r="N66" s="25">
        <v>782.57736358691375</v>
      </c>
      <c r="O66" s="26">
        <v>8.6999999999999993</v>
      </c>
      <c r="P66" s="28">
        <v>788.58384083178032</v>
      </c>
      <c r="Q66" s="28">
        <v>8.899234324245775</v>
      </c>
      <c r="R66" s="26">
        <v>755</v>
      </c>
      <c r="S66" s="21">
        <v>35</v>
      </c>
      <c r="T66" s="25">
        <v>788.58384083178032</v>
      </c>
      <c r="U66" s="21">
        <v>8.899234324245775</v>
      </c>
    </row>
    <row r="67" spans="1:21" s="2" customFormat="1" x14ac:dyDescent="0.25">
      <c r="A67" s="18" t="s">
        <v>143</v>
      </c>
      <c r="B67" s="19" t="s">
        <v>144</v>
      </c>
      <c r="C67" s="20">
        <v>232.7</v>
      </c>
      <c r="D67" s="21">
        <v>2.101</v>
      </c>
      <c r="E67" s="22">
        <v>1.7634057933496876</v>
      </c>
      <c r="F67" s="23">
        <v>1.7999999999999999E-2</v>
      </c>
      <c r="G67" s="23">
        <v>0.17230241920104095</v>
      </c>
      <c r="H67" s="23">
        <v>1.6999999999999999E-3</v>
      </c>
      <c r="I67" s="24">
        <v>0.66422999999999999</v>
      </c>
      <c r="J67" s="22">
        <v>5.7971009999999996</v>
      </c>
      <c r="K67" s="23">
        <v>5.7130849999999997E-2</v>
      </c>
      <c r="L67" s="23">
        <v>7.4260000000000007E-2</v>
      </c>
      <c r="M67" s="24">
        <v>6.4000000000000005E-4</v>
      </c>
      <c r="N67" s="25">
        <v>1032.7293899876904</v>
      </c>
      <c r="O67" s="26">
        <v>6.6</v>
      </c>
      <c r="P67" s="28">
        <v>1024.7844946333107</v>
      </c>
      <c r="Q67" s="28">
        <v>9.8167541084435754</v>
      </c>
      <c r="R67" s="26">
        <v>1043</v>
      </c>
      <c r="S67" s="21">
        <v>17</v>
      </c>
      <c r="T67" s="25">
        <v>1024.7844946333107</v>
      </c>
      <c r="U67" s="21">
        <v>9.8167541084435754</v>
      </c>
    </row>
    <row r="68" spans="1:21" s="2" customFormat="1" x14ac:dyDescent="0.25">
      <c r="A68" s="18" t="s">
        <v>145</v>
      </c>
      <c r="B68" s="19" t="s">
        <v>146</v>
      </c>
      <c r="C68" s="20">
        <v>1082</v>
      </c>
      <c r="D68" s="21">
        <v>4.75</v>
      </c>
      <c r="E68" s="22">
        <v>1.9369018881025963</v>
      </c>
      <c r="F68" s="23">
        <v>3.6999999999999998E-2</v>
      </c>
      <c r="G68" s="23">
        <v>0.18323410674870511</v>
      </c>
      <c r="H68" s="23">
        <v>2.5000000000000001E-3</v>
      </c>
      <c r="I68" s="24">
        <v>0.54313999999999996</v>
      </c>
      <c r="J68" s="22">
        <v>5.4495909999999999</v>
      </c>
      <c r="K68" s="23">
        <v>7.4245110000000003E-2</v>
      </c>
      <c r="L68" s="23">
        <v>7.6700000000000004E-2</v>
      </c>
      <c r="M68" s="24">
        <v>1.4E-3</v>
      </c>
      <c r="N68" s="25">
        <v>1094.5951193066876</v>
      </c>
      <c r="O68" s="26">
        <v>13</v>
      </c>
      <c r="P68" s="28">
        <v>1084.6185840549172</v>
      </c>
      <c r="Q68" s="28">
        <v>14.445277421984301</v>
      </c>
      <c r="R68" s="26">
        <v>1108</v>
      </c>
      <c r="S68" s="21">
        <v>36</v>
      </c>
      <c r="T68" s="25">
        <v>1084.6185840549172</v>
      </c>
      <c r="U68" s="21">
        <v>14.445277421984301</v>
      </c>
    </row>
    <row r="69" spans="1:21" s="2" customFormat="1" x14ac:dyDescent="0.25">
      <c r="A69" s="18" t="s">
        <v>147</v>
      </c>
      <c r="B69" s="19" t="s">
        <v>148</v>
      </c>
      <c r="C69" s="20">
        <v>87.5</v>
      </c>
      <c r="D69" s="21">
        <v>0.67200000000000004</v>
      </c>
      <c r="E69" s="22">
        <v>2.609839768933349</v>
      </c>
      <c r="F69" s="23">
        <v>4.4999999999999998E-2</v>
      </c>
      <c r="G69" s="23">
        <v>0.21301301551342111</v>
      </c>
      <c r="H69" s="23">
        <v>2E-3</v>
      </c>
      <c r="I69" s="24">
        <v>0.38283</v>
      </c>
      <c r="J69" s="22">
        <v>4.6511630000000004</v>
      </c>
      <c r="K69" s="23">
        <v>4.326663E-2</v>
      </c>
      <c r="L69" s="23">
        <v>8.8900000000000007E-2</v>
      </c>
      <c r="M69" s="24">
        <v>1.5E-3</v>
      </c>
      <c r="N69" s="25">
        <v>1304.2046086082894</v>
      </c>
      <c r="O69" s="26">
        <v>13</v>
      </c>
      <c r="P69" s="28">
        <v>1244.8500236819029</v>
      </c>
      <c r="Q69" s="28">
        <v>11.503838759760907</v>
      </c>
      <c r="R69" s="26">
        <v>1391</v>
      </c>
      <c r="S69" s="21">
        <v>32</v>
      </c>
      <c r="T69" s="25">
        <v>1391</v>
      </c>
      <c r="U69" s="21">
        <v>32</v>
      </c>
    </row>
    <row r="70" spans="1:21" s="2" customFormat="1" x14ac:dyDescent="0.25">
      <c r="A70" s="18" t="s">
        <v>149</v>
      </c>
      <c r="B70" s="19" t="s">
        <v>150</v>
      </c>
      <c r="C70" s="20">
        <v>1083</v>
      </c>
      <c r="D70" s="21">
        <v>1.5349999999999999</v>
      </c>
      <c r="E70" s="22">
        <v>2.9402367669268754</v>
      </c>
      <c r="F70" s="23">
        <v>4.7E-2</v>
      </c>
      <c r="G70" s="23">
        <v>0.21899199278452341</v>
      </c>
      <c r="H70" s="23">
        <v>2.8999999999999998E-3</v>
      </c>
      <c r="I70" s="24">
        <v>0.76651000000000002</v>
      </c>
      <c r="J70" s="22">
        <v>4.4802869999999997</v>
      </c>
      <c r="K70" s="23">
        <v>5.8211609999999997E-2</v>
      </c>
      <c r="L70" s="23">
        <v>9.7420000000000007E-2</v>
      </c>
      <c r="M70" s="24">
        <v>9.8999999999999999E-4</v>
      </c>
      <c r="N70" s="25">
        <v>1393.1834540340067</v>
      </c>
      <c r="O70" s="26">
        <v>12</v>
      </c>
      <c r="P70" s="28">
        <v>1276.5465386109659</v>
      </c>
      <c r="Q70" s="28">
        <v>16.202150345474251</v>
      </c>
      <c r="R70" s="26">
        <v>1571</v>
      </c>
      <c r="S70" s="21">
        <v>19</v>
      </c>
      <c r="T70" s="25">
        <v>1571</v>
      </c>
      <c r="U70" s="21">
        <v>19</v>
      </c>
    </row>
    <row r="71" spans="1:21" s="2" customFormat="1" x14ac:dyDescent="0.25">
      <c r="A71" s="18" t="s">
        <v>151</v>
      </c>
      <c r="B71" s="19" t="s">
        <v>152</v>
      </c>
      <c r="C71" s="20">
        <v>107</v>
      </c>
      <c r="D71" s="21">
        <v>0.91</v>
      </c>
      <c r="E71" s="22">
        <v>2.6469301534196594</v>
      </c>
      <c r="F71" s="23">
        <v>0.04</v>
      </c>
      <c r="G71" s="23">
        <v>0.22254904884463045</v>
      </c>
      <c r="H71" s="23">
        <v>2.3999999999999998E-3</v>
      </c>
      <c r="I71" s="24">
        <v>0.47543000000000002</v>
      </c>
      <c r="J71" s="22">
        <v>4.4802869999999997</v>
      </c>
      <c r="K71" s="23">
        <v>4.8175129999999997E-2</v>
      </c>
      <c r="L71" s="23">
        <v>8.6300000000000002E-2</v>
      </c>
      <c r="M71" s="24">
        <v>1.1000000000000001E-3</v>
      </c>
      <c r="N71" s="25">
        <v>1314.590561191302</v>
      </c>
      <c r="O71" s="26">
        <v>11</v>
      </c>
      <c r="P71" s="28">
        <v>1295.3299810883666</v>
      </c>
      <c r="Q71" s="28">
        <v>13.664472891674562</v>
      </c>
      <c r="R71" s="26">
        <v>1337</v>
      </c>
      <c r="S71" s="21">
        <v>24</v>
      </c>
      <c r="T71" s="25">
        <v>1337</v>
      </c>
      <c r="U71" s="21">
        <v>24</v>
      </c>
    </row>
    <row r="72" spans="1:21" s="2" customFormat="1" x14ac:dyDescent="0.25">
      <c r="A72" s="18" t="s">
        <v>153</v>
      </c>
      <c r="B72" s="19" t="s">
        <v>154</v>
      </c>
      <c r="C72" s="20">
        <v>530</v>
      </c>
      <c r="D72" s="21">
        <v>7.56</v>
      </c>
      <c r="E72" s="22">
        <v>3.3265149446780873</v>
      </c>
      <c r="F72" s="23">
        <v>5.1999999999999998E-2</v>
      </c>
      <c r="G72" s="23">
        <v>0.22349086695914089</v>
      </c>
      <c r="H72" s="23">
        <v>2.3E-3</v>
      </c>
      <c r="I72" s="24">
        <v>0.19575000000000001</v>
      </c>
      <c r="J72" s="22">
        <v>4.3327559999999998</v>
      </c>
      <c r="K72" s="23">
        <v>4.317737E-2</v>
      </c>
      <c r="L72" s="23">
        <v>0.108</v>
      </c>
      <c r="M72" s="24">
        <v>1.8E-3</v>
      </c>
      <c r="N72" s="25">
        <v>1488.2015293650945</v>
      </c>
      <c r="O72" s="26">
        <v>11</v>
      </c>
      <c r="P72" s="28">
        <v>1300.2942091135574</v>
      </c>
      <c r="Q72" s="28">
        <v>12.994317130418827</v>
      </c>
      <c r="R72" s="26">
        <v>1758</v>
      </c>
      <c r="S72" s="21">
        <v>30</v>
      </c>
      <c r="T72" s="25">
        <v>1758</v>
      </c>
      <c r="U72" s="21">
        <v>30</v>
      </c>
    </row>
    <row r="73" spans="1:21" s="2" customFormat="1" x14ac:dyDescent="0.25">
      <c r="A73" s="18" t="s">
        <v>155</v>
      </c>
      <c r="B73" s="19" t="s">
        <v>156</v>
      </c>
      <c r="C73" s="20">
        <v>434</v>
      </c>
      <c r="D73" s="21">
        <v>2.1989999999999998</v>
      </c>
      <c r="E73" s="22">
        <v>2.6861547631552192</v>
      </c>
      <c r="F73" s="23">
        <v>2.9000000000000001E-2</v>
      </c>
      <c r="G73" s="23">
        <v>0.22587315534974683</v>
      </c>
      <c r="H73" s="23">
        <v>2.0999999999999999E-3</v>
      </c>
      <c r="I73" s="24">
        <v>0.48265999999999998</v>
      </c>
      <c r="J73" s="22">
        <v>4.4189129999999999</v>
      </c>
      <c r="K73" s="23">
        <v>4.1006260000000003E-2</v>
      </c>
      <c r="L73" s="23">
        <v>8.6290000000000006E-2</v>
      </c>
      <c r="M73" s="24">
        <v>8.1999999999999998E-4</v>
      </c>
      <c r="N73" s="25">
        <v>1325.4598375562914</v>
      </c>
      <c r="O73" s="26">
        <v>7.9</v>
      </c>
      <c r="P73" s="28">
        <v>1312.8339723906784</v>
      </c>
      <c r="Q73" s="28">
        <v>11.929880759622977</v>
      </c>
      <c r="R73" s="26">
        <v>1340</v>
      </c>
      <c r="S73" s="21">
        <v>18</v>
      </c>
      <c r="T73" s="25">
        <v>1340</v>
      </c>
      <c r="U73" s="21">
        <v>18</v>
      </c>
    </row>
    <row r="74" spans="1:21" s="2" customFormat="1" x14ac:dyDescent="0.25">
      <c r="A74" s="18" t="s">
        <v>157</v>
      </c>
      <c r="B74" s="19" t="s">
        <v>158</v>
      </c>
      <c r="C74" s="20">
        <v>177.1</v>
      </c>
      <c r="D74" s="21">
        <v>1.2889999999999999</v>
      </c>
      <c r="E74" s="22">
        <v>2.921557431593679</v>
      </c>
      <c r="F74" s="23">
        <v>3.9E-2</v>
      </c>
      <c r="G74" s="23">
        <v>0.23423937772312886</v>
      </c>
      <c r="H74" s="23">
        <v>2E-3</v>
      </c>
      <c r="I74" s="24">
        <v>0.45918999999999999</v>
      </c>
      <c r="J74" s="22">
        <v>4.2480880000000001</v>
      </c>
      <c r="K74" s="23">
        <v>3.6092510000000001E-2</v>
      </c>
      <c r="L74" s="23">
        <v>9.0499999999999997E-2</v>
      </c>
      <c r="M74" s="24">
        <v>1.1000000000000001E-3</v>
      </c>
      <c r="N74" s="25">
        <v>1388.3554776489952</v>
      </c>
      <c r="O74" s="26">
        <v>10</v>
      </c>
      <c r="P74" s="28">
        <v>1356.6793995772668</v>
      </c>
      <c r="Q74" s="28">
        <v>11.395212259669874</v>
      </c>
      <c r="R74" s="26">
        <v>1430</v>
      </c>
      <c r="S74" s="21">
        <v>23</v>
      </c>
      <c r="T74" s="25">
        <v>1430</v>
      </c>
      <c r="U74" s="21">
        <v>23</v>
      </c>
    </row>
    <row r="75" spans="1:21" s="2" customFormat="1" x14ac:dyDescent="0.25">
      <c r="A75" s="18" t="s">
        <v>159</v>
      </c>
      <c r="B75" s="19" t="s">
        <v>160</v>
      </c>
      <c r="C75" s="20">
        <v>570</v>
      </c>
      <c r="D75" s="21">
        <v>10.07</v>
      </c>
      <c r="E75" s="22">
        <v>2.8775474993014676</v>
      </c>
      <c r="F75" s="23">
        <v>6.5000000000000002E-2</v>
      </c>
      <c r="G75" s="23">
        <v>0.24110080809301326</v>
      </c>
      <c r="H75" s="23">
        <v>4.1999999999999997E-3</v>
      </c>
      <c r="I75" s="24">
        <v>0.74187999999999998</v>
      </c>
      <c r="J75" s="22">
        <v>4.158004</v>
      </c>
      <c r="K75" s="23">
        <v>7.2613789999999998E-2</v>
      </c>
      <c r="L75" s="23">
        <v>8.6599999999999996E-2</v>
      </c>
      <c r="M75" s="24">
        <v>1.2999999999999999E-3</v>
      </c>
      <c r="N75" s="25">
        <v>1376.8888656078866</v>
      </c>
      <c r="O75" s="26">
        <v>17</v>
      </c>
      <c r="P75" s="28">
        <v>1392.4173038739245</v>
      </c>
      <c r="Q75" s="28">
        <v>23.830248701708204</v>
      </c>
      <c r="R75" s="26">
        <v>1347</v>
      </c>
      <c r="S75" s="21">
        <v>29</v>
      </c>
      <c r="T75" s="25">
        <v>1347</v>
      </c>
      <c r="U75" s="21">
        <v>29</v>
      </c>
    </row>
    <row r="76" spans="1:21" s="2" customFormat="1" x14ac:dyDescent="0.25">
      <c r="A76" s="18" t="s">
        <v>161</v>
      </c>
      <c r="B76" s="19" t="s">
        <v>162</v>
      </c>
      <c r="C76" s="20">
        <v>242</v>
      </c>
      <c r="D76" s="21">
        <v>1.0720000000000001</v>
      </c>
      <c r="E76" s="22">
        <v>3.0895217607630898</v>
      </c>
      <c r="F76" s="23">
        <v>5.0999999999999997E-2</v>
      </c>
      <c r="G76" s="23">
        <v>0.24864023766603172</v>
      </c>
      <c r="H76" s="23">
        <v>3.5999999999999999E-3</v>
      </c>
      <c r="I76" s="24">
        <v>0.82038999999999995</v>
      </c>
      <c r="J76" s="22">
        <v>4.022526</v>
      </c>
      <c r="K76" s="23">
        <v>5.8250580000000003E-2</v>
      </c>
      <c r="L76" s="23">
        <v>9.0160000000000004E-2</v>
      </c>
      <c r="M76" s="24">
        <v>7.7999999999999999E-4</v>
      </c>
      <c r="N76" s="25">
        <v>1430.9657447896493</v>
      </c>
      <c r="O76" s="26">
        <v>13</v>
      </c>
      <c r="P76" s="28">
        <v>1431.459463996466</v>
      </c>
      <c r="Q76" s="28">
        <v>20.300977722514752</v>
      </c>
      <c r="R76" s="26">
        <v>1424</v>
      </c>
      <c r="S76" s="21">
        <v>16</v>
      </c>
      <c r="T76" s="25">
        <v>1424</v>
      </c>
      <c r="U76" s="21">
        <v>16</v>
      </c>
    </row>
    <row r="77" spans="1:21" s="2" customFormat="1" x14ac:dyDescent="0.25">
      <c r="A77" s="18" t="s">
        <v>163</v>
      </c>
      <c r="B77" s="19" t="s">
        <v>164</v>
      </c>
      <c r="C77" s="20">
        <v>518</v>
      </c>
      <c r="D77" s="21">
        <v>2.0179999999999998</v>
      </c>
      <c r="E77" s="22">
        <v>3.179043932498657</v>
      </c>
      <c r="F77" s="23">
        <v>0.05</v>
      </c>
      <c r="G77" s="23">
        <v>0.25042852995421194</v>
      </c>
      <c r="H77" s="23">
        <v>2.5999999999999999E-3</v>
      </c>
      <c r="I77" s="24">
        <v>0.78359000000000001</v>
      </c>
      <c r="J77" s="22">
        <v>3.985652</v>
      </c>
      <c r="K77" s="23">
        <v>4.130209E-2</v>
      </c>
      <c r="L77" s="23">
        <v>9.2109999999999997E-2</v>
      </c>
      <c r="M77" s="24">
        <v>9.7999999999999997E-4</v>
      </c>
      <c r="N77" s="25">
        <v>1452.9667219635853</v>
      </c>
      <c r="O77" s="26">
        <v>12</v>
      </c>
      <c r="P77" s="28">
        <v>1440.6853603666175</v>
      </c>
      <c r="Q77" s="28">
        <v>14.70769396286142</v>
      </c>
      <c r="R77" s="26">
        <v>1463</v>
      </c>
      <c r="S77" s="21">
        <v>21</v>
      </c>
      <c r="T77" s="25">
        <v>1463</v>
      </c>
      <c r="U77" s="21">
        <v>21</v>
      </c>
    </row>
    <row r="78" spans="1:21" s="2" customFormat="1" x14ac:dyDescent="0.25">
      <c r="A78" s="18" t="s">
        <v>165</v>
      </c>
      <c r="B78" s="19" t="s">
        <v>166</v>
      </c>
      <c r="C78" s="20">
        <v>302</v>
      </c>
      <c r="D78" s="21">
        <v>0.99199999999999999</v>
      </c>
      <c r="E78" s="22">
        <v>3.1992804368546928</v>
      </c>
      <c r="F78" s="23">
        <v>3.4000000000000002E-2</v>
      </c>
      <c r="G78" s="23">
        <v>0.25320469984659977</v>
      </c>
      <c r="H78" s="23">
        <v>2.3E-3</v>
      </c>
      <c r="I78" s="24">
        <v>0.55883000000000005</v>
      </c>
      <c r="J78" s="22">
        <v>3.9478879999999998</v>
      </c>
      <c r="K78" s="23">
        <v>3.5847379999999998E-2</v>
      </c>
      <c r="L78" s="23">
        <v>9.1679999999999998E-2</v>
      </c>
      <c r="M78" s="24">
        <v>7.7999999999999999E-4</v>
      </c>
      <c r="N78" s="25">
        <v>1457.8747127794641</v>
      </c>
      <c r="O78" s="26">
        <v>8.1999999999999993</v>
      </c>
      <c r="P78" s="28">
        <v>1454.9816623074244</v>
      </c>
      <c r="Q78" s="28">
        <v>13.005707119301377</v>
      </c>
      <c r="R78" s="26">
        <v>1457</v>
      </c>
      <c r="S78" s="21">
        <v>16</v>
      </c>
      <c r="T78" s="25">
        <v>1457</v>
      </c>
      <c r="U78" s="21">
        <v>16</v>
      </c>
    </row>
    <row r="79" spans="1:21" s="2" customFormat="1" x14ac:dyDescent="0.25">
      <c r="A79" s="18" t="s">
        <v>167</v>
      </c>
      <c r="B79" s="19" t="s">
        <v>168</v>
      </c>
      <c r="C79" s="20">
        <v>159.9</v>
      </c>
      <c r="D79" s="21">
        <v>1.76</v>
      </c>
      <c r="E79" s="22">
        <v>3.3382321106250239</v>
      </c>
      <c r="F79" s="23">
        <v>6.3E-2</v>
      </c>
      <c r="G79" s="23">
        <v>0.25577648107578144</v>
      </c>
      <c r="H79" s="23">
        <v>3.5999999999999999E-3</v>
      </c>
      <c r="I79" s="24">
        <v>0.58955999999999997</v>
      </c>
      <c r="J79" s="22">
        <v>3.8955980000000001</v>
      </c>
      <c r="K79" s="23">
        <v>5.4632460000000001E-2</v>
      </c>
      <c r="L79" s="23">
        <v>9.4700000000000006E-2</v>
      </c>
      <c r="M79" s="24">
        <v>1.5E-3</v>
      </c>
      <c r="N79" s="25">
        <v>1490.9493699176178</v>
      </c>
      <c r="O79" s="26">
        <v>15</v>
      </c>
      <c r="P79" s="28">
        <v>1468.1972040751432</v>
      </c>
      <c r="Q79" s="28">
        <v>20.3588907068367</v>
      </c>
      <c r="R79" s="26">
        <v>1516</v>
      </c>
      <c r="S79" s="21">
        <v>29</v>
      </c>
      <c r="T79" s="25">
        <v>1516</v>
      </c>
      <c r="U79" s="21">
        <v>29</v>
      </c>
    </row>
    <row r="80" spans="1:21" s="2" customFormat="1" x14ac:dyDescent="0.25">
      <c r="A80" s="18" t="s">
        <v>169</v>
      </c>
      <c r="B80" s="19" t="s">
        <v>170</v>
      </c>
      <c r="C80" s="20">
        <v>519</v>
      </c>
      <c r="D80" s="21">
        <v>4.8099999999999996</v>
      </c>
      <c r="E80" s="22">
        <v>3.6189363511556993</v>
      </c>
      <c r="F80" s="23">
        <v>0.09</v>
      </c>
      <c r="G80" s="23">
        <v>0.25896259998756177</v>
      </c>
      <c r="H80" s="23">
        <v>5.4000000000000003E-3</v>
      </c>
      <c r="I80" s="24">
        <v>0.85316000000000003</v>
      </c>
      <c r="J80" s="22">
        <v>3.8167939999999998</v>
      </c>
      <c r="K80" s="23">
        <v>7.8666739999999999E-2</v>
      </c>
      <c r="L80" s="23">
        <v>0.1014</v>
      </c>
      <c r="M80" s="24">
        <v>1.1999999999999999E-3</v>
      </c>
      <c r="N80" s="25">
        <v>1554.6501920901826</v>
      </c>
      <c r="O80" s="26">
        <v>19</v>
      </c>
      <c r="P80" s="28">
        <v>1484.532141789718</v>
      </c>
      <c r="Q80" s="28">
        <v>30.061073763682472</v>
      </c>
      <c r="R80" s="26">
        <v>1645</v>
      </c>
      <c r="S80" s="21">
        <v>22</v>
      </c>
      <c r="T80" s="25">
        <v>1645</v>
      </c>
      <c r="U80" s="21">
        <v>22</v>
      </c>
    </row>
    <row r="81" spans="1:21" s="2" customFormat="1" x14ac:dyDescent="0.25">
      <c r="A81" s="18" t="s">
        <v>171</v>
      </c>
      <c r="B81" s="19" t="s">
        <v>172</v>
      </c>
      <c r="C81" s="20">
        <v>712</v>
      </c>
      <c r="D81" s="21">
        <v>7.32</v>
      </c>
      <c r="E81" s="22">
        <v>3.4935762583261023</v>
      </c>
      <c r="F81" s="23">
        <v>4.4999999999999998E-2</v>
      </c>
      <c r="G81" s="23">
        <v>0.26350521355019918</v>
      </c>
      <c r="H81" s="23">
        <v>2.7000000000000001E-3</v>
      </c>
      <c r="I81" s="24">
        <v>0.55118</v>
      </c>
      <c r="J81" s="22">
        <v>3.783579</v>
      </c>
      <c r="K81" s="23">
        <v>3.8651770000000002E-2</v>
      </c>
      <c r="L81" s="23">
        <v>9.6199999999999994E-2</v>
      </c>
      <c r="M81" s="24">
        <v>1E-3</v>
      </c>
      <c r="N81" s="25">
        <v>1526.6943142294817</v>
      </c>
      <c r="O81" s="26">
        <v>10</v>
      </c>
      <c r="P81" s="28">
        <v>1507.7503568991026</v>
      </c>
      <c r="Q81" s="28">
        <v>15.237136187424644</v>
      </c>
      <c r="R81" s="26">
        <v>1546</v>
      </c>
      <c r="S81" s="21">
        <v>20</v>
      </c>
      <c r="T81" s="25">
        <v>1546</v>
      </c>
      <c r="U81" s="21">
        <v>20</v>
      </c>
    </row>
    <row r="82" spans="1:21" s="2" customFormat="1" x14ac:dyDescent="0.25">
      <c r="A82" s="18" t="s">
        <v>173</v>
      </c>
      <c r="B82" s="19" t="s">
        <v>174</v>
      </c>
      <c r="C82" s="20">
        <v>241</v>
      </c>
      <c r="D82" s="21">
        <v>1.115</v>
      </c>
      <c r="E82" s="22">
        <v>3.5641381086626089</v>
      </c>
      <c r="F82" s="23">
        <v>5.1999999999999998E-2</v>
      </c>
      <c r="G82" s="23">
        <v>0.26388974017068123</v>
      </c>
      <c r="H82" s="23">
        <v>3.8999999999999998E-3</v>
      </c>
      <c r="I82" s="24">
        <v>0.87470999999999999</v>
      </c>
      <c r="J82" s="22">
        <v>3.7693180000000002</v>
      </c>
      <c r="K82" s="23">
        <v>5.5410250000000001E-2</v>
      </c>
      <c r="L82" s="23">
        <v>9.8000000000000004E-2</v>
      </c>
      <c r="M82" s="24">
        <v>8.5999999999999998E-4</v>
      </c>
      <c r="N82" s="25">
        <v>1542.5244521058239</v>
      </c>
      <c r="O82" s="26">
        <v>11</v>
      </c>
      <c r="P82" s="28">
        <v>1509.7119164686919</v>
      </c>
      <c r="Q82" s="28">
        <v>21.834441235001929</v>
      </c>
      <c r="R82" s="26">
        <v>1584</v>
      </c>
      <c r="S82" s="21">
        <v>17</v>
      </c>
      <c r="T82" s="25">
        <v>1584</v>
      </c>
      <c r="U82" s="21">
        <v>17</v>
      </c>
    </row>
    <row r="83" spans="1:21" s="2" customFormat="1" x14ac:dyDescent="0.25">
      <c r="A83" s="18" t="s">
        <v>175</v>
      </c>
      <c r="B83" s="19" t="s">
        <v>176</v>
      </c>
      <c r="C83" s="20">
        <v>329.2</v>
      </c>
      <c r="D83" s="21">
        <v>1.5109999999999999</v>
      </c>
      <c r="E83" s="22">
        <v>3.5503441466954611</v>
      </c>
      <c r="F83" s="23">
        <v>7.4999999999999997E-2</v>
      </c>
      <c r="G83" s="23">
        <v>0.27088439842425727</v>
      </c>
      <c r="H83" s="23">
        <v>4.1999999999999997E-3</v>
      </c>
      <c r="I83" s="24">
        <v>0.79442999999999997</v>
      </c>
      <c r="J83" s="22">
        <v>3.6954920000000002</v>
      </c>
      <c r="K83" s="23">
        <v>5.735796E-2</v>
      </c>
      <c r="L83" s="23">
        <v>9.5100000000000004E-2</v>
      </c>
      <c r="M83" s="24">
        <v>1.1000000000000001E-3</v>
      </c>
      <c r="N83" s="25">
        <v>1539.4491915051235</v>
      </c>
      <c r="O83" s="26">
        <v>17</v>
      </c>
      <c r="P83" s="28">
        <v>1545.2895073312445</v>
      </c>
      <c r="Q83" s="28">
        <v>23.681088001999321</v>
      </c>
      <c r="R83" s="26">
        <v>1526</v>
      </c>
      <c r="S83" s="21">
        <v>22</v>
      </c>
      <c r="T83" s="25">
        <v>1526</v>
      </c>
      <c r="U83" s="21">
        <v>22</v>
      </c>
    </row>
    <row r="84" spans="1:21" s="2" customFormat="1" x14ac:dyDescent="0.25">
      <c r="A84" s="18" t="s">
        <v>177</v>
      </c>
      <c r="B84" s="19" t="s">
        <v>178</v>
      </c>
      <c r="C84" s="20">
        <v>219</v>
      </c>
      <c r="D84" s="21">
        <v>2.4540000000000002</v>
      </c>
      <c r="E84" s="22">
        <v>3.8344970832066543</v>
      </c>
      <c r="F84" s="23">
        <v>5.7000000000000002E-2</v>
      </c>
      <c r="G84" s="23">
        <v>0.27357821753853773</v>
      </c>
      <c r="H84" s="23">
        <v>3.0000000000000001E-3</v>
      </c>
      <c r="I84" s="24">
        <v>0.71140000000000003</v>
      </c>
      <c r="J84" s="22">
        <v>3.6297640000000002</v>
      </c>
      <c r="K84" s="23">
        <v>3.9525560000000001E-2</v>
      </c>
      <c r="L84" s="23">
        <v>0.1017</v>
      </c>
      <c r="M84" s="24">
        <v>1E-3</v>
      </c>
      <c r="N84" s="25">
        <v>1600.9927433197142</v>
      </c>
      <c r="O84" s="26">
        <v>12</v>
      </c>
      <c r="P84" s="28">
        <v>1558.9391323022619</v>
      </c>
      <c r="Q84" s="28">
        <v>16.830811350558587</v>
      </c>
      <c r="R84" s="26">
        <v>1652</v>
      </c>
      <c r="S84" s="21">
        <v>18</v>
      </c>
      <c r="T84" s="25">
        <v>1652</v>
      </c>
      <c r="U84" s="21">
        <v>18</v>
      </c>
    </row>
    <row r="85" spans="1:21" s="2" customFormat="1" x14ac:dyDescent="0.25">
      <c r="A85" s="18" t="s">
        <v>179</v>
      </c>
      <c r="B85" s="19" t="s">
        <v>180</v>
      </c>
      <c r="C85" s="20">
        <v>142.5</v>
      </c>
      <c r="D85" s="21">
        <v>1.5780000000000001</v>
      </c>
      <c r="E85" s="22">
        <v>3.7559206534954384</v>
      </c>
      <c r="F85" s="23">
        <v>4.2000000000000003E-2</v>
      </c>
      <c r="G85" s="23">
        <v>0.2783734256724093</v>
      </c>
      <c r="H85" s="23">
        <v>2.2000000000000001E-3</v>
      </c>
      <c r="I85" s="24">
        <v>0.35619000000000001</v>
      </c>
      <c r="J85" s="22">
        <v>3.5919539999999999</v>
      </c>
      <c r="K85" s="23">
        <v>2.8384690000000001E-2</v>
      </c>
      <c r="L85" s="23">
        <v>9.7900000000000001E-2</v>
      </c>
      <c r="M85" s="24">
        <v>1.1000000000000001E-3</v>
      </c>
      <c r="N85" s="25">
        <v>1584.3437086471167</v>
      </c>
      <c r="O85" s="26">
        <v>8.9</v>
      </c>
      <c r="P85" s="28">
        <v>1583.1652450373238</v>
      </c>
      <c r="Q85" s="28">
        <v>12.546345148438286</v>
      </c>
      <c r="R85" s="26">
        <v>1583</v>
      </c>
      <c r="S85" s="21">
        <v>21</v>
      </c>
      <c r="T85" s="25">
        <v>1583</v>
      </c>
      <c r="U85" s="21">
        <v>21</v>
      </c>
    </row>
    <row r="86" spans="1:21" s="2" customFormat="1" x14ac:dyDescent="0.25">
      <c r="A86" s="18" t="s">
        <v>181</v>
      </c>
      <c r="B86" s="19" t="s">
        <v>182</v>
      </c>
      <c r="C86" s="20">
        <v>161.69999999999999</v>
      </c>
      <c r="D86" s="21">
        <v>1.2050000000000001</v>
      </c>
      <c r="E86" s="22">
        <v>3.9273047545553559</v>
      </c>
      <c r="F86" s="23">
        <v>6.0999999999999999E-2</v>
      </c>
      <c r="G86" s="23">
        <v>0.2801997266310019</v>
      </c>
      <c r="H86" s="23">
        <v>3.8999999999999998E-3</v>
      </c>
      <c r="I86" s="24">
        <v>0.68230000000000002</v>
      </c>
      <c r="J86" s="22">
        <v>3.5523980000000002</v>
      </c>
      <c r="K86" s="23">
        <v>4.9216169999999997E-2</v>
      </c>
      <c r="L86" s="23">
        <v>0.1017</v>
      </c>
      <c r="M86" s="24">
        <v>1.1999999999999999E-3</v>
      </c>
      <c r="N86" s="25">
        <v>1620.3120504222652</v>
      </c>
      <c r="O86" s="26">
        <v>12</v>
      </c>
      <c r="P86" s="28">
        <v>1592.3681043647287</v>
      </c>
      <c r="Q86" s="28">
        <v>21.903344607674782</v>
      </c>
      <c r="R86" s="26">
        <v>1653</v>
      </c>
      <c r="S86" s="21">
        <v>21</v>
      </c>
      <c r="T86" s="25">
        <v>1653</v>
      </c>
      <c r="U86" s="21">
        <v>21</v>
      </c>
    </row>
    <row r="87" spans="1:21" s="2" customFormat="1" x14ac:dyDescent="0.25">
      <c r="A87" s="18" t="s">
        <v>183</v>
      </c>
      <c r="B87" s="19" t="s">
        <v>184</v>
      </c>
      <c r="C87" s="20">
        <v>176</v>
      </c>
      <c r="D87" s="21">
        <v>1.4550000000000001</v>
      </c>
      <c r="E87" s="22">
        <v>3.8223011132643476</v>
      </c>
      <c r="F87" s="23">
        <v>4.9000000000000002E-2</v>
      </c>
      <c r="G87" s="23">
        <v>0.28156762864290652</v>
      </c>
      <c r="H87" s="23">
        <v>2.3999999999999998E-3</v>
      </c>
      <c r="I87" s="24">
        <v>0.45450000000000002</v>
      </c>
      <c r="J87" s="22">
        <v>3.5523980000000002</v>
      </c>
      <c r="K87" s="23">
        <v>3.028687E-2</v>
      </c>
      <c r="L87" s="23">
        <v>9.8500000000000004E-2</v>
      </c>
      <c r="M87" s="24">
        <v>1.1000000000000001E-3</v>
      </c>
      <c r="N87" s="25">
        <v>1598.4264399592039</v>
      </c>
      <c r="O87" s="26">
        <v>10</v>
      </c>
      <c r="P87" s="28">
        <v>1599.2524639059648</v>
      </c>
      <c r="Q87" s="28">
        <v>13.656139466824309</v>
      </c>
      <c r="R87" s="26">
        <v>1594</v>
      </c>
      <c r="S87" s="21">
        <v>22</v>
      </c>
      <c r="T87" s="25">
        <v>1594</v>
      </c>
      <c r="U87" s="21">
        <v>22</v>
      </c>
    </row>
    <row r="88" spans="1:21" s="2" customFormat="1" x14ac:dyDescent="0.25">
      <c r="A88" s="18" t="s">
        <v>185</v>
      </c>
      <c r="B88" s="19" t="s">
        <v>186</v>
      </c>
      <c r="C88" s="20">
        <v>179</v>
      </c>
      <c r="D88" s="21">
        <v>2.004</v>
      </c>
      <c r="E88" s="22">
        <v>3.8147529776610698</v>
      </c>
      <c r="F88" s="23">
        <v>3.9E-2</v>
      </c>
      <c r="G88" s="23">
        <v>0.2819275061633395</v>
      </c>
      <c r="H88" s="23">
        <v>2.5000000000000001E-3</v>
      </c>
      <c r="I88" s="24">
        <v>0.62041000000000002</v>
      </c>
      <c r="J88" s="22">
        <v>3.5498759999999998</v>
      </c>
      <c r="K88" s="23">
        <v>3.1504039999999997E-2</v>
      </c>
      <c r="L88" s="23">
        <v>9.8180000000000003E-2</v>
      </c>
      <c r="M88" s="24">
        <v>9.3000000000000005E-4</v>
      </c>
      <c r="N88" s="25">
        <v>1596.8348907976808</v>
      </c>
      <c r="O88" s="26">
        <v>8.3000000000000007</v>
      </c>
      <c r="P88" s="28">
        <v>1601.0624299443507</v>
      </c>
      <c r="Q88" s="28">
        <v>14.159941641983471</v>
      </c>
      <c r="R88" s="26">
        <v>1586</v>
      </c>
      <c r="S88" s="21">
        <v>18</v>
      </c>
      <c r="T88" s="25">
        <v>1586</v>
      </c>
      <c r="U88" s="21">
        <v>18</v>
      </c>
    </row>
    <row r="89" spans="1:21" s="2" customFormat="1" x14ac:dyDescent="0.25">
      <c r="A89" s="18" t="s">
        <v>187</v>
      </c>
      <c r="B89" s="19" t="s">
        <v>188</v>
      </c>
      <c r="C89" s="20">
        <v>976</v>
      </c>
      <c r="D89" s="21">
        <v>4.3099999999999996</v>
      </c>
      <c r="E89" s="22">
        <v>4.2394369478493941</v>
      </c>
      <c r="F89" s="23">
        <v>9.2999999999999999E-2</v>
      </c>
      <c r="G89" s="23">
        <v>0.2901993076902758</v>
      </c>
      <c r="H89" s="23">
        <v>4.0000000000000001E-3</v>
      </c>
      <c r="I89" s="24">
        <v>0.66940999999999995</v>
      </c>
      <c r="J89" s="22">
        <v>3.4223129999999999</v>
      </c>
      <c r="K89" s="23">
        <v>4.6848920000000002E-2</v>
      </c>
      <c r="L89" s="23">
        <v>0.106</v>
      </c>
      <c r="M89" s="24">
        <v>1.6999999999999999E-3</v>
      </c>
      <c r="N89" s="25">
        <v>1682.7168299304021</v>
      </c>
      <c r="O89" s="26">
        <v>18</v>
      </c>
      <c r="P89" s="28">
        <v>1642.5251153898334</v>
      </c>
      <c r="Q89" s="28">
        <v>22.57661895262239</v>
      </c>
      <c r="R89" s="26">
        <v>1726</v>
      </c>
      <c r="S89" s="21">
        <v>29</v>
      </c>
      <c r="T89" s="25">
        <v>1726</v>
      </c>
      <c r="U89" s="21">
        <v>29</v>
      </c>
    </row>
    <row r="90" spans="1:21" s="2" customFormat="1" x14ac:dyDescent="0.25">
      <c r="A90" s="18" t="s">
        <v>189</v>
      </c>
      <c r="B90" s="19" t="s">
        <v>190</v>
      </c>
      <c r="C90" s="20">
        <v>617</v>
      </c>
      <c r="D90" s="21">
        <v>4.88</v>
      </c>
      <c r="E90" s="22">
        <v>4.5283025404128443</v>
      </c>
      <c r="F90" s="23">
        <v>5.8999999999999997E-2</v>
      </c>
      <c r="G90" s="23">
        <v>0.2933671413186778</v>
      </c>
      <c r="H90" s="23">
        <v>5.0000000000000001E-3</v>
      </c>
      <c r="I90" s="24">
        <v>4.7151999999999999E-2</v>
      </c>
      <c r="J90" s="22">
        <v>3.361345</v>
      </c>
      <c r="K90" s="23">
        <v>5.6493189999999999E-2</v>
      </c>
      <c r="L90" s="23">
        <v>0.112</v>
      </c>
      <c r="M90" s="24">
        <v>1.2E-2</v>
      </c>
      <c r="N90" s="25">
        <v>1737.2423812005215</v>
      </c>
      <c r="O90" s="26">
        <v>11</v>
      </c>
      <c r="P90" s="28">
        <v>1658.3336330074292</v>
      </c>
      <c r="Q90" s="28">
        <v>38.908458601799794</v>
      </c>
      <c r="R90" s="26">
        <v>1699</v>
      </c>
      <c r="S90" s="21">
        <v>56</v>
      </c>
      <c r="T90" s="25">
        <v>1699</v>
      </c>
      <c r="U90" s="21">
        <v>56</v>
      </c>
    </row>
    <row r="91" spans="1:21" s="2" customFormat="1" x14ac:dyDescent="0.25">
      <c r="A91" s="18" t="s">
        <v>191</v>
      </c>
      <c r="B91" s="19" t="s">
        <v>192</v>
      </c>
      <c r="C91" s="20">
        <v>588</v>
      </c>
      <c r="D91" s="21">
        <v>2.2559999999999998</v>
      </c>
      <c r="E91" s="22">
        <v>4.2631605745367827</v>
      </c>
      <c r="F91" s="23">
        <v>5.2999999999999999E-2</v>
      </c>
      <c r="G91" s="23">
        <v>0.2946867102526376</v>
      </c>
      <c r="H91" s="23">
        <v>4.1000000000000003E-3</v>
      </c>
      <c r="I91" s="24">
        <v>0.78254999999999997</v>
      </c>
      <c r="J91" s="22">
        <v>3.3806630000000002</v>
      </c>
      <c r="K91" s="23">
        <v>4.6858410000000003E-2</v>
      </c>
      <c r="L91" s="23">
        <v>0.10496999999999999</v>
      </c>
      <c r="M91" s="24">
        <v>9.1E-4</v>
      </c>
      <c r="N91" s="25">
        <v>1687.3067980528422</v>
      </c>
      <c r="O91" s="26">
        <v>10</v>
      </c>
      <c r="P91" s="28">
        <v>1664.907289596624</v>
      </c>
      <c r="Q91" s="28">
        <v>22.973833159214152</v>
      </c>
      <c r="R91" s="26">
        <v>1711</v>
      </c>
      <c r="S91" s="21">
        <v>16</v>
      </c>
      <c r="T91" s="25">
        <v>1711</v>
      </c>
      <c r="U91" s="21">
        <v>16</v>
      </c>
    </row>
    <row r="92" spans="1:21" s="2" customFormat="1" x14ac:dyDescent="0.25">
      <c r="A92" s="18" t="s">
        <v>193</v>
      </c>
      <c r="B92" s="19" t="s">
        <v>194</v>
      </c>
      <c r="C92" s="20">
        <v>204.7</v>
      </c>
      <c r="D92" s="21">
        <v>1.613</v>
      </c>
      <c r="E92" s="22">
        <v>4.1486698159853184</v>
      </c>
      <c r="F92" s="23">
        <v>7.6999999999999999E-2</v>
      </c>
      <c r="G92" s="23">
        <v>0.29541241594978307</v>
      </c>
      <c r="H92" s="23">
        <v>3.5999999999999999E-3</v>
      </c>
      <c r="I92" s="24">
        <v>0.53261000000000003</v>
      </c>
      <c r="J92" s="22">
        <v>3.387534</v>
      </c>
      <c r="K92" s="23">
        <v>4.1311390000000003E-2</v>
      </c>
      <c r="L92" s="23">
        <v>0.1019</v>
      </c>
      <c r="M92" s="24">
        <v>1.6000000000000001E-3</v>
      </c>
      <c r="N92" s="25">
        <v>1664.9615373688828</v>
      </c>
      <c r="O92" s="26">
        <v>15</v>
      </c>
      <c r="P92" s="28">
        <v>1668.5196607010416</v>
      </c>
      <c r="Q92" s="28">
        <v>20.504488649156535</v>
      </c>
      <c r="R92" s="26">
        <v>1657</v>
      </c>
      <c r="S92" s="21">
        <v>30</v>
      </c>
      <c r="T92" s="25">
        <v>1657</v>
      </c>
      <c r="U92" s="21">
        <v>30</v>
      </c>
    </row>
    <row r="93" spans="1:21" s="2" customFormat="1" x14ac:dyDescent="0.25">
      <c r="A93" s="18" t="s">
        <v>195</v>
      </c>
      <c r="B93" s="19" t="s">
        <v>196</v>
      </c>
      <c r="C93" s="20">
        <v>828</v>
      </c>
      <c r="D93" s="21">
        <v>11.21</v>
      </c>
      <c r="E93" s="22">
        <v>4.1258970471593113</v>
      </c>
      <c r="F93" s="23">
        <v>6.6000000000000003E-2</v>
      </c>
      <c r="G93" s="23">
        <v>0.29611560038342621</v>
      </c>
      <c r="H93" s="23">
        <v>8.8999999999999999E-3</v>
      </c>
      <c r="I93" s="24">
        <v>0.1827</v>
      </c>
      <c r="J93" s="22">
        <v>3.3840949999999999</v>
      </c>
      <c r="K93" s="23">
        <v>0.10192370000000001</v>
      </c>
      <c r="L93" s="23">
        <v>0.1011</v>
      </c>
      <c r="M93" s="24">
        <v>3.3999999999999998E-3</v>
      </c>
      <c r="N93" s="25">
        <v>1660.4577529082453</v>
      </c>
      <c r="O93" s="26">
        <v>13</v>
      </c>
      <c r="P93" s="28">
        <v>1672.0179969631665</v>
      </c>
      <c r="Q93" s="28">
        <v>50.553474046136166</v>
      </c>
      <c r="R93" s="26">
        <v>1636</v>
      </c>
      <c r="S93" s="21">
        <v>54</v>
      </c>
      <c r="T93" s="25">
        <v>1636</v>
      </c>
      <c r="U93" s="21">
        <v>54</v>
      </c>
    </row>
    <row r="94" spans="1:21" s="2" customFormat="1" x14ac:dyDescent="0.25">
      <c r="A94" s="18" t="s">
        <v>197</v>
      </c>
      <c r="B94" s="19" t="s">
        <v>198</v>
      </c>
      <c r="C94" s="20">
        <v>312</v>
      </c>
      <c r="D94" s="21">
        <v>2.54</v>
      </c>
      <c r="E94" s="22">
        <v>4.196514133503034</v>
      </c>
      <c r="F94" s="23">
        <v>4.4999999999999998E-2</v>
      </c>
      <c r="G94" s="23">
        <v>0.29852628413197357</v>
      </c>
      <c r="H94" s="23">
        <v>3.2000000000000002E-3</v>
      </c>
      <c r="I94" s="24">
        <v>0.54469999999999996</v>
      </c>
      <c r="J94" s="22">
        <v>3.3557049999999999</v>
      </c>
      <c r="K94" s="23">
        <v>3.6034410000000003E-2</v>
      </c>
      <c r="L94" s="23">
        <v>0.10199999999999999</v>
      </c>
      <c r="M94" s="24">
        <v>1E-3</v>
      </c>
      <c r="N94" s="25">
        <v>1674.3591992427084</v>
      </c>
      <c r="O94" s="26">
        <v>8.6999999999999993</v>
      </c>
      <c r="P94" s="28">
        <v>1683.9967370502386</v>
      </c>
      <c r="Q94" s="28">
        <v>18.104701862328938</v>
      </c>
      <c r="R94" s="26">
        <v>1656</v>
      </c>
      <c r="S94" s="21">
        <v>19</v>
      </c>
      <c r="T94" s="25">
        <v>1656</v>
      </c>
      <c r="U94" s="21">
        <v>19</v>
      </c>
    </row>
    <row r="95" spans="1:21" s="2" customFormat="1" x14ac:dyDescent="0.25">
      <c r="A95" s="18" t="s">
        <v>199</v>
      </c>
      <c r="B95" s="19" t="s">
        <v>200</v>
      </c>
      <c r="C95" s="20">
        <v>652</v>
      </c>
      <c r="D95" s="21">
        <v>2.8170000000000002</v>
      </c>
      <c r="E95" s="22">
        <v>4.7932605491610829</v>
      </c>
      <c r="F95" s="23">
        <v>4.5999999999999999E-2</v>
      </c>
      <c r="G95" s="23">
        <v>0.29982449049252624</v>
      </c>
      <c r="H95" s="23">
        <v>5.5999999999999999E-3</v>
      </c>
      <c r="I95" s="24">
        <v>1E-4</v>
      </c>
      <c r="J95" s="22">
        <v>3.278689</v>
      </c>
      <c r="K95" s="23">
        <v>6.0198870000000002E-2</v>
      </c>
      <c r="L95" s="23">
        <v>0.11600000000000001</v>
      </c>
      <c r="M95" s="24">
        <v>1.2E-2</v>
      </c>
      <c r="N95" s="25">
        <v>1784.8059615486602</v>
      </c>
      <c r="O95" s="26">
        <v>8.6</v>
      </c>
      <c r="P95" s="28">
        <v>1690.4383435277491</v>
      </c>
      <c r="Q95" s="28">
        <v>41.771514570322019</v>
      </c>
      <c r="R95" s="26">
        <v>1721</v>
      </c>
      <c r="S95" s="21">
        <v>56</v>
      </c>
      <c r="T95" s="25">
        <v>1721</v>
      </c>
      <c r="U95" s="21">
        <v>56</v>
      </c>
    </row>
    <row r="96" spans="1:21" s="2" customFormat="1" x14ac:dyDescent="0.25">
      <c r="A96" s="18" t="s">
        <v>201</v>
      </c>
      <c r="B96" s="19" t="s">
        <v>202</v>
      </c>
      <c r="C96" s="20">
        <v>145.80000000000001</v>
      </c>
      <c r="D96" s="21">
        <v>1.61</v>
      </c>
      <c r="E96" s="22">
        <v>4.2620536233071284</v>
      </c>
      <c r="F96" s="23">
        <v>4.7E-2</v>
      </c>
      <c r="G96" s="23">
        <v>0.30007017268191238</v>
      </c>
      <c r="H96" s="23">
        <v>2.8E-3</v>
      </c>
      <c r="I96" s="24">
        <v>0.61224999999999996</v>
      </c>
      <c r="J96" s="22">
        <v>3.3355570000000001</v>
      </c>
      <c r="K96" s="23">
        <v>3.1152630000000001E-2</v>
      </c>
      <c r="L96" s="23">
        <v>0.10306</v>
      </c>
      <c r="M96" s="24">
        <v>9.3000000000000005E-4</v>
      </c>
      <c r="N96" s="25">
        <v>1687.0930893944405</v>
      </c>
      <c r="O96" s="26">
        <v>9</v>
      </c>
      <c r="P96" s="28">
        <v>1691.6566768526313</v>
      </c>
      <c r="Q96" s="28">
        <v>15.847505532936742</v>
      </c>
      <c r="R96" s="26">
        <v>1678</v>
      </c>
      <c r="S96" s="21">
        <v>17</v>
      </c>
      <c r="T96" s="25">
        <v>1678</v>
      </c>
      <c r="U96" s="21">
        <v>17</v>
      </c>
    </row>
    <row r="97" spans="1:21" s="2" customFormat="1" x14ac:dyDescent="0.25">
      <c r="A97" s="18" t="s">
        <v>203</v>
      </c>
      <c r="B97" s="19" t="s">
        <v>204</v>
      </c>
      <c r="C97" s="20">
        <v>397</v>
      </c>
      <c r="D97" s="21">
        <v>2.9630000000000001</v>
      </c>
      <c r="E97" s="22">
        <v>4.4207729309124542</v>
      </c>
      <c r="F97" s="23">
        <v>0.06</v>
      </c>
      <c r="G97" s="23">
        <v>0.30062690497745082</v>
      </c>
      <c r="H97" s="23">
        <v>3.3E-3</v>
      </c>
      <c r="I97" s="24">
        <v>0.48287000000000002</v>
      </c>
      <c r="J97" s="22">
        <v>3.313453</v>
      </c>
      <c r="K97" s="23">
        <v>3.6230600000000002E-2</v>
      </c>
      <c r="L97" s="23">
        <v>0.1067</v>
      </c>
      <c r="M97" s="24">
        <v>1.1999999999999999E-3</v>
      </c>
      <c r="N97" s="25">
        <v>1717.2856616342769</v>
      </c>
      <c r="O97" s="26">
        <v>11</v>
      </c>
      <c r="P97" s="28">
        <v>1694.4166499777216</v>
      </c>
      <c r="Q97" s="28">
        <v>18.627379104887108</v>
      </c>
      <c r="R97" s="26">
        <v>1740</v>
      </c>
      <c r="S97" s="21">
        <v>21</v>
      </c>
      <c r="T97" s="25">
        <v>1740</v>
      </c>
      <c r="U97" s="21">
        <v>21</v>
      </c>
    </row>
    <row r="98" spans="1:21" s="2" customFormat="1" x14ac:dyDescent="0.25">
      <c r="A98" s="18" t="s">
        <v>205</v>
      </c>
      <c r="B98" s="19" t="s">
        <v>206</v>
      </c>
      <c r="C98" s="20">
        <v>447</v>
      </c>
      <c r="D98" s="21">
        <v>4.57</v>
      </c>
      <c r="E98" s="22">
        <v>4.3096887460158992</v>
      </c>
      <c r="F98" s="23">
        <v>8.3000000000000004E-2</v>
      </c>
      <c r="G98" s="23">
        <v>0.30091291268752163</v>
      </c>
      <c r="H98" s="23">
        <v>5.7999999999999996E-3</v>
      </c>
      <c r="I98" s="24">
        <v>0.85941999999999996</v>
      </c>
      <c r="J98" s="22">
        <v>3.3233630000000001</v>
      </c>
      <c r="K98" s="23">
        <v>6.405951E-2</v>
      </c>
      <c r="L98" s="23">
        <v>0.10392</v>
      </c>
      <c r="M98" s="24">
        <v>9.8999999999999999E-4</v>
      </c>
      <c r="N98" s="25">
        <v>1696.2491409360614</v>
      </c>
      <c r="O98" s="26">
        <v>16</v>
      </c>
      <c r="P98" s="28">
        <v>1695.8340598926518</v>
      </c>
      <c r="Q98" s="28">
        <v>32.578786283691748</v>
      </c>
      <c r="R98" s="26">
        <v>1695</v>
      </c>
      <c r="S98" s="21">
        <v>18</v>
      </c>
      <c r="T98" s="25">
        <v>1695</v>
      </c>
      <c r="U98" s="21">
        <v>18</v>
      </c>
    </row>
    <row r="99" spans="1:21" s="2" customFormat="1" x14ac:dyDescent="0.25">
      <c r="A99" s="18" t="s">
        <v>207</v>
      </c>
      <c r="B99" s="19" t="s">
        <v>208</v>
      </c>
      <c r="C99" s="20">
        <v>148.19999999999999</v>
      </c>
      <c r="D99" s="21">
        <v>1.391</v>
      </c>
      <c r="E99" s="22">
        <v>4.4392777764839852</v>
      </c>
      <c r="F99" s="23">
        <v>4.4999999999999998E-2</v>
      </c>
      <c r="G99" s="23">
        <v>0.30416582555134708</v>
      </c>
      <c r="H99" s="23">
        <v>2.7000000000000001E-3</v>
      </c>
      <c r="I99" s="24">
        <v>0.39416000000000001</v>
      </c>
      <c r="J99" s="22">
        <v>3.282994</v>
      </c>
      <c r="K99" s="23">
        <v>2.910074E-2</v>
      </c>
      <c r="L99" s="23">
        <v>0.10589999999999999</v>
      </c>
      <c r="M99" s="24">
        <v>1.1000000000000001E-3</v>
      </c>
      <c r="N99" s="25">
        <v>1720.7480725207029</v>
      </c>
      <c r="O99" s="26">
        <v>8.5</v>
      </c>
      <c r="P99" s="28">
        <v>1711.9331007464946</v>
      </c>
      <c r="Q99" s="28">
        <v>15.328275748396257</v>
      </c>
      <c r="R99" s="26">
        <v>1725</v>
      </c>
      <c r="S99" s="21">
        <v>18</v>
      </c>
      <c r="T99" s="25">
        <v>1725</v>
      </c>
      <c r="U99" s="21">
        <v>18</v>
      </c>
    </row>
    <row r="100" spans="1:21" s="2" customFormat="1" x14ac:dyDescent="0.25">
      <c r="A100" s="18" t="s">
        <v>209</v>
      </c>
      <c r="B100" s="19" t="s">
        <v>210</v>
      </c>
      <c r="C100" s="20">
        <v>350</v>
      </c>
      <c r="D100" s="21">
        <v>1.39</v>
      </c>
      <c r="E100" s="22">
        <v>4.2682964294260106</v>
      </c>
      <c r="F100" s="23">
        <v>6.2E-2</v>
      </c>
      <c r="G100" s="23">
        <v>0.30633560298944484</v>
      </c>
      <c r="H100" s="23">
        <v>2.8999999999999998E-3</v>
      </c>
      <c r="I100" s="24">
        <v>0.46671000000000001</v>
      </c>
      <c r="J100" s="22">
        <v>3.2840720000000001</v>
      </c>
      <c r="K100" s="23">
        <v>3.127688E-2</v>
      </c>
      <c r="L100" s="23">
        <v>0.1011</v>
      </c>
      <c r="M100" s="24">
        <v>1.2999999999999999E-3</v>
      </c>
      <c r="N100" s="25">
        <v>1688.2977415500661</v>
      </c>
      <c r="O100" s="26">
        <v>12</v>
      </c>
      <c r="P100" s="28">
        <v>1722.6492697683423</v>
      </c>
      <c r="Q100" s="28">
        <v>16.635350724773737</v>
      </c>
      <c r="R100" s="26">
        <v>1637</v>
      </c>
      <c r="S100" s="21">
        <v>24</v>
      </c>
      <c r="T100" s="25">
        <v>1637</v>
      </c>
      <c r="U100" s="21">
        <v>24</v>
      </c>
    </row>
    <row r="101" spans="1:21" s="2" customFormat="1" x14ac:dyDescent="0.25">
      <c r="A101" s="18" t="s">
        <v>211</v>
      </c>
      <c r="B101" s="19" t="s">
        <v>212</v>
      </c>
      <c r="C101" s="20">
        <v>735</v>
      </c>
      <c r="D101" s="21">
        <v>8.4</v>
      </c>
      <c r="E101" s="22">
        <v>5.114116234082883</v>
      </c>
      <c r="F101" s="23">
        <v>0.06</v>
      </c>
      <c r="G101" s="23">
        <v>0.31341007179286207</v>
      </c>
      <c r="H101" s="23">
        <v>5.4000000000000003E-3</v>
      </c>
      <c r="I101" s="24">
        <v>0.45788000000000001</v>
      </c>
      <c r="J101" s="22">
        <v>3.1426780000000001</v>
      </c>
      <c r="K101" s="23">
        <v>5.333268E-2</v>
      </c>
      <c r="L101" s="23">
        <v>0.11840000000000001</v>
      </c>
      <c r="M101" s="24">
        <v>1.8E-3</v>
      </c>
      <c r="N101" s="25">
        <v>1839.5735173213154</v>
      </c>
      <c r="O101" s="26">
        <v>10</v>
      </c>
      <c r="P101" s="28">
        <v>1757.4656775753933</v>
      </c>
      <c r="Q101" s="28">
        <v>30.16015012409347</v>
      </c>
      <c r="R101" s="26">
        <v>1929</v>
      </c>
      <c r="S101" s="21">
        <v>26</v>
      </c>
      <c r="T101" s="25">
        <v>1929</v>
      </c>
      <c r="U101" s="21">
        <v>26</v>
      </c>
    </row>
    <row r="102" spans="1:21" s="2" customFormat="1" x14ac:dyDescent="0.25">
      <c r="A102" s="18" t="s">
        <v>213</v>
      </c>
      <c r="B102" s="19" t="s">
        <v>214</v>
      </c>
      <c r="C102" s="20">
        <v>66.3</v>
      </c>
      <c r="D102" s="21">
        <v>0.85899999999999999</v>
      </c>
      <c r="E102" s="22">
        <v>4.6674701816087492</v>
      </c>
      <c r="F102" s="23">
        <v>8.7999999999999995E-2</v>
      </c>
      <c r="G102" s="23">
        <v>0.31416431123992039</v>
      </c>
      <c r="H102" s="23">
        <v>4.8999999999999998E-3</v>
      </c>
      <c r="I102" s="24">
        <v>0.58740000000000003</v>
      </c>
      <c r="J102" s="22">
        <v>3.1826859999999999</v>
      </c>
      <c r="K102" s="23">
        <v>4.963451E-2</v>
      </c>
      <c r="L102" s="23">
        <v>0.10780000000000001</v>
      </c>
      <c r="M102" s="24">
        <v>1.8E-3</v>
      </c>
      <c r="N102" s="25">
        <v>1762.502252568333</v>
      </c>
      <c r="O102" s="26">
        <v>16</v>
      </c>
      <c r="P102" s="28">
        <v>1761.1665357000293</v>
      </c>
      <c r="Q102" s="28">
        <v>27.827911465303671</v>
      </c>
      <c r="R102" s="26">
        <v>1756</v>
      </c>
      <c r="S102" s="21">
        <v>30</v>
      </c>
      <c r="T102" s="25">
        <v>1756</v>
      </c>
      <c r="U102" s="21">
        <v>30</v>
      </c>
    </row>
    <row r="103" spans="1:21" s="2" customFormat="1" x14ac:dyDescent="0.25">
      <c r="A103" s="18" t="s">
        <v>215</v>
      </c>
      <c r="B103" s="19" t="s">
        <v>216</v>
      </c>
      <c r="C103" s="20">
        <v>649</v>
      </c>
      <c r="D103" s="21">
        <v>4.7300000000000004</v>
      </c>
      <c r="E103" s="22">
        <v>4.7475811086904116</v>
      </c>
      <c r="F103" s="23">
        <v>8.7999999999999995E-2</v>
      </c>
      <c r="G103" s="23">
        <v>0.31955652441967919</v>
      </c>
      <c r="H103" s="23">
        <v>6.1999999999999998E-3</v>
      </c>
      <c r="I103" s="24">
        <v>0.81237999999999999</v>
      </c>
      <c r="J103" s="22">
        <v>3.1357789999999999</v>
      </c>
      <c r="K103" s="23">
        <v>6.0965289999999998E-2</v>
      </c>
      <c r="L103" s="23">
        <v>0.10780000000000001</v>
      </c>
      <c r="M103" s="24">
        <v>1.1999999999999999E-3</v>
      </c>
      <c r="N103" s="25">
        <v>1776.7631085095027</v>
      </c>
      <c r="O103" s="26">
        <v>16</v>
      </c>
      <c r="P103" s="28">
        <v>1787.5630220803489</v>
      </c>
      <c r="Q103" s="28">
        <v>34.998155875892436</v>
      </c>
      <c r="R103" s="26">
        <v>1758</v>
      </c>
      <c r="S103" s="21">
        <v>20</v>
      </c>
      <c r="T103" s="25">
        <v>1758</v>
      </c>
      <c r="U103" s="21">
        <v>20</v>
      </c>
    </row>
    <row r="104" spans="1:21" s="2" customFormat="1" x14ac:dyDescent="0.25">
      <c r="A104" s="18" t="s">
        <v>217</v>
      </c>
      <c r="B104" s="19" t="s">
        <v>218</v>
      </c>
      <c r="C104" s="20">
        <v>224.3</v>
      </c>
      <c r="D104" s="21">
        <v>2.8980000000000001</v>
      </c>
      <c r="E104" s="22">
        <v>4.7085684013461089</v>
      </c>
      <c r="F104" s="23">
        <v>4.3999999999999997E-2</v>
      </c>
      <c r="G104" s="23">
        <v>0.32107056879019025</v>
      </c>
      <c r="H104" s="23">
        <v>2.3999999999999998E-3</v>
      </c>
      <c r="I104" s="24">
        <v>0.40377999999999997</v>
      </c>
      <c r="J104" s="22">
        <v>3.128911</v>
      </c>
      <c r="K104" s="23">
        <v>2.3496199999999998E-2</v>
      </c>
      <c r="L104" s="23">
        <v>0.10641</v>
      </c>
      <c r="M104" s="24">
        <v>9.7000000000000005E-4</v>
      </c>
      <c r="N104" s="25">
        <v>1769.8433065076688</v>
      </c>
      <c r="O104" s="26">
        <v>7.8</v>
      </c>
      <c r="P104" s="28">
        <v>1794.9553253684956</v>
      </c>
      <c r="Q104" s="28">
        <v>13.749497893059068</v>
      </c>
      <c r="R104" s="26">
        <v>1735</v>
      </c>
      <c r="S104" s="21">
        <v>17</v>
      </c>
      <c r="T104" s="25">
        <v>1735</v>
      </c>
      <c r="U104" s="21">
        <v>17</v>
      </c>
    </row>
    <row r="105" spans="1:21" s="2" customFormat="1" x14ac:dyDescent="0.25">
      <c r="A105" s="18" t="s">
        <v>219</v>
      </c>
      <c r="B105" s="19" t="s">
        <v>220</v>
      </c>
      <c r="C105" s="20">
        <v>337</v>
      </c>
      <c r="D105" s="21">
        <v>1.6479999999999999</v>
      </c>
      <c r="E105" s="22">
        <v>5.0620534363187479</v>
      </c>
      <c r="F105" s="23">
        <v>5.1999999999999998E-2</v>
      </c>
      <c r="G105" s="23">
        <v>0.32971263589030886</v>
      </c>
      <c r="H105" s="23">
        <v>3.0999999999999999E-3</v>
      </c>
      <c r="I105" s="24">
        <v>0.5212</v>
      </c>
      <c r="J105" s="22">
        <v>3.0367449999999998</v>
      </c>
      <c r="K105" s="23">
        <v>2.8587640000000001E-2</v>
      </c>
      <c r="L105" s="23">
        <v>0.1114</v>
      </c>
      <c r="M105" s="24">
        <v>1.1000000000000001E-3</v>
      </c>
      <c r="N105" s="25">
        <v>1830.8850328289673</v>
      </c>
      <c r="O105" s="26">
        <v>8.8000000000000007</v>
      </c>
      <c r="P105" s="28">
        <v>1836.9885940259046</v>
      </c>
      <c r="Q105" s="28">
        <v>17.680602379779891</v>
      </c>
      <c r="R105" s="26">
        <v>1817</v>
      </c>
      <c r="S105" s="21">
        <v>18</v>
      </c>
      <c r="T105" s="25">
        <v>1817</v>
      </c>
      <c r="U105" s="21">
        <v>18</v>
      </c>
    </row>
    <row r="106" spans="1:21" s="2" customFormat="1" x14ac:dyDescent="0.25">
      <c r="A106" s="18" t="s">
        <v>221</v>
      </c>
      <c r="B106" s="19" t="s">
        <v>222</v>
      </c>
      <c r="C106" s="20">
        <v>366</v>
      </c>
      <c r="D106" s="21">
        <v>1.8819999999999999</v>
      </c>
      <c r="E106" s="22">
        <v>5.2223733140761999</v>
      </c>
      <c r="F106" s="23">
        <v>8.5000000000000006E-2</v>
      </c>
      <c r="G106" s="23">
        <v>0.33181488663455716</v>
      </c>
      <c r="H106" s="23">
        <v>6.4999999999999997E-3</v>
      </c>
      <c r="I106" s="24">
        <v>0.88161999999999996</v>
      </c>
      <c r="J106" s="22">
        <v>3.0084240000000002</v>
      </c>
      <c r="K106" s="23">
        <v>5.8828980000000003E-2</v>
      </c>
      <c r="L106" s="23">
        <v>0.1142</v>
      </c>
      <c r="M106" s="24">
        <v>1.1999999999999999E-3</v>
      </c>
      <c r="N106" s="25">
        <v>1857.4055328661427</v>
      </c>
      <c r="O106" s="26">
        <v>14</v>
      </c>
      <c r="P106" s="28">
        <v>1847.1722060424586</v>
      </c>
      <c r="Q106" s="28">
        <v>36.632755811071206</v>
      </c>
      <c r="R106" s="26">
        <v>1864</v>
      </c>
      <c r="S106" s="21">
        <v>18</v>
      </c>
      <c r="T106" s="25">
        <v>1864</v>
      </c>
      <c r="U106" s="21">
        <v>18</v>
      </c>
    </row>
    <row r="107" spans="1:21" s="2" customFormat="1" x14ac:dyDescent="0.25">
      <c r="A107" s="18" t="s">
        <v>223</v>
      </c>
      <c r="B107" s="19" t="s">
        <v>224</v>
      </c>
      <c r="C107" s="20">
        <v>103.7</v>
      </c>
      <c r="D107" s="21">
        <v>0.74</v>
      </c>
      <c r="E107" s="22">
        <v>5.8161104693158503</v>
      </c>
      <c r="F107" s="23">
        <v>7.3999999999999996E-2</v>
      </c>
      <c r="G107" s="23">
        <v>0.35371205211211287</v>
      </c>
      <c r="H107" s="23">
        <v>3.8E-3</v>
      </c>
      <c r="I107" s="24">
        <v>0.72238999999999998</v>
      </c>
      <c r="J107" s="22">
        <v>2.8288540000000002</v>
      </c>
      <c r="K107" s="23">
        <v>3.0409180000000001E-2</v>
      </c>
      <c r="L107" s="23">
        <v>0.11931</v>
      </c>
      <c r="M107" s="24">
        <v>9.6000000000000002E-4</v>
      </c>
      <c r="N107" s="25">
        <v>1950.0015206993692</v>
      </c>
      <c r="O107" s="26">
        <v>11</v>
      </c>
      <c r="P107" s="28">
        <v>1952.2996761280606</v>
      </c>
      <c r="Q107" s="28">
        <v>21.688181588633611</v>
      </c>
      <c r="R107" s="26">
        <v>1942</v>
      </c>
      <c r="S107" s="21">
        <v>14</v>
      </c>
      <c r="T107" s="25">
        <v>1942</v>
      </c>
      <c r="U107" s="21">
        <v>14</v>
      </c>
    </row>
    <row r="108" spans="1:21" s="2" customFormat="1" x14ac:dyDescent="0.25">
      <c r="A108" s="18" t="s">
        <v>225</v>
      </c>
      <c r="B108" s="19" t="s">
        <v>226</v>
      </c>
      <c r="C108" s="20">
        <v>660</v>
      </c>
      <c r="D108" s="21">
        <v>1.581</v>
      </c>
      <c r="E108" s="22">
        <v>7.2465684956345466</v>
      </c>
      <c r="F108" s="23">
        <v>0.11</v>
      </c>
      <c r="G108" s="23">
        <v>0.35866788189913756</v>
      </c>
      <c r="H108" s="23">
        <v>4.3E-3</v>
      </c>
      <c r="I108" s="24">
        <v>0.20927000000000001</v>
      </c>
      <c r="J108" s="22">
        <v>2.688895</v>
      </c>
      <c r="K108" s="23">
        <v>3.108967E-2</v>
      </c>
      <c r="L108" s="23">
        <v>0.14660000000000001</v>
      </c>
      <c r="M108" s="24">
        <v>2.0999999999999999E-3</v>
      </c>
      <c r="N108" s="25">
        <v>2143.5582157952758</v>
      </c>
      <c r="O108" s="26">
        <v>13</v>
      </c>
      <c r="P108" s="28">
        <v>1975.8563811258566</v>
      </c>
      <c r="Q108" s="28">
        <v>24.348508963382407</v>
      </c>
      <c r="R108" s="26">
        <v>2302</v>
      </c>
      <c r="S108" s="21">
        <v>23</v>
      </c>
      <c r="T108" s="25">
        <v>2302</v>
      </c>
      <c r="U108" s="21">
        <v>23</v>
      </c>
    </row>
    <row r="109" spans="1:21" s="2" customFormat="1" x14ac:dyDescent="0.25">
      <c r="A109" s="18" t="s">
        <v>227</v>
      </c>
      <c r="B109" s="19" t="s">
        <v>228</v>
      </c>
      <c r="C109" s="20">
        <v>449</v>
      </c>
      <c r="D109" s="21">
        <v>3.7570000000000001</v>
      </c>
      <c r="E109" s="22">
        <v>6.0315097873627463</v>
      </c>
      <c r="F109" s="23">
        <v>8.3000000000000004E-2</v>
      </c>
      <c r="G109" s="23">
        <v>0.37246221966884763</v>
      </c>
      <c r="H109" s="23">
        <v>4.7999999999999996E-3</v>
      </c>
      <c r="I109" s="24">
        <v>0.72241999999999995</v>
      </c>
      <c r="J109" s="22">
        <v>2.716653</v>
      </c>
      <c r="K109" s="23">
        <v>3.5424980000000002E-2</v>
      </c>
      <c r="L109" s="23">
        <v>0.11749999999999999</v>
      </c>
      <c r="M109" s="24">
        <v>1.1999999999999999E-3</v>
      </c>
      <c r="N109" s="25">
        <v>1981.6118326219812</v>
      </c>
      <c r="O109" s="26">
        <v>12</v>
      </c>
      <c r="P109" s="28">
        <v>2040.9757767590593</v>
      </c>
      <c r="Q109" s="28">
        <v>27.932326968527061</v>
      </c>
      <c r="R109" s="26">
        <v>1916</v>
      </c>
      <c r="S109" s="21">
        <v>19</v>
      </c>
      <c r="T109" s="25">
        <v>1916</v>
      </c>
      <c r="U109" s="21">
        <v>19</v>
      </c>
    </row>
    <row r="110" spans="1:21" s="2" customFormat="1" x14ac:dyDescent="0.25">
      <c r="A110" s="83"/>
      <c r="B110" s="84"/>
      <c r="C110" s="85"/>
      <c r="D110" s="26"/>
      <c r="E110" s="23"/>
      <c r="F110" s="23"/>
      <c r="G110" s="23"/>
      <c r="H110" s="23"/>
      <c r="I110" s="23"/>
      <c r="J110" s="23"/>
      <c r="K110" s="23"/>
      <c r="L110" s="23"/>
      <c r="M110" s="23"/>
      <c r="N110" s="26"/>
      <c r="O110" s="26"/>
      <c r="P110" s="28"/>
      <c r="Q110" s="28"/>
      <c r="R110" s="26"/>
      <c r="S110" s="26"/>
      <c r="T110" s="26"/>
      <c r="U110" s="26"/>
    </row>
    <row r="111" spans="1:21" x14ac:dyDescent="0.25">
      <c r="A111" s="29" t="s">
        <v>791</v>
      </c>
    </row>
    <row r="112" spans="1:21" x14ac:dyDescent="0.25">
      <c r="A112" s="86" t="s">
        <v>792</v>
      </c>
    </row>
    <row r="113" spans="1:1" x14ac:dyDescent="0.25">
      <c r="A113" s="82" t="s">
        <v>793</v>
      </c>
    </row>
  </sheetData>
  <autoFilter ref="A3:U109">
    <sortState ref="A3:U108">
      <sortCondition ref="P2:P108"/>
    </sortState>
  </autoFilter>
  <mergeCells count="4">
    <mergeCell ref="A2:D2"/>
    <mergeCell ref="E2:L2"/>
    <mergeCell ref="N2:S2"/>
    <mergeCell ref="T2:U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U87"/>
  <sheetViews>
    <sheetView zoomScale="70" zoomScaleNormal="70" workbookViewId="0">
      <pane xSplit="2" ySplit="3" topLeftCell="C46" activePane="bottomRight" state="frozen"/>
      <selection pane="topRight" activeCell="C1" sqref="C1"/>
      <selection pane="bottomLeft" activeCell="A3" sqref="A3"/>
      <selection pane="bottomRight"/>
    </sheetView>
  </sheetViews>
  <sheetFormatPr defaultColWidth="8.85546875" defaultRowHeight="15" x14ac:dyDescent="0.25"/>
  <cols>
    <col min="1" max="1" width="11" style="29" bestFit="1" customWidth="1"/>
    <col min="2" max="2" width="24.85546875" style="30" customWidth="1"/>
    <col min="3" max="3" width="8.85546875" style="31"/>
    <col min="5" max="5" width="10.85546875" style="32" customWidth="1"/>
    <col min="6" max="6" width="8.85546875" style="32" bestFit="1" customWidth="1"/>
    <col min="7" max="7" width="11.140625" style="32" customWidth="1"/>
    <col min="8" max="9" width="8.85546875" style="32" bestFit="1" customWidth="1"/>
    <col min="10" max="10" width="10.140625" style="32" customWidth="1"/>
    <col min="11" max="11" width="9.42578125" style="32" bestFit="1" customWidth="1"/>
    <col min="12" max="12" width="10.42578125" style="32" customWidth="1"/>
    <col min="13" max="13" width="8.85546875" style="32" bestFit="1" customWidth="1"/>
    <col min="14" max="14" width="14.140625" style="33" customWidth="1"/>
    <col min="15" max="15" width="8.85546875" style="33"/>
    <col min="16" max="16" width="11.85546875" style="34" customWidth="1"/>
    <col min="17" max="17" width="11" style="34" customWidth="1"/>
    <col min="18" max="18" width="12.5703125" style="33" customWidth="1"/>
    <col min="19" max="19" width="13" style="33" customWidth="1"/>
    <col min="20" max="20" width="8.85546875" style="33"/>
    <col min="21" max="21" width="12.7109375" style="33" customWidth="1"/>
  </cols>
  <sheetData>
    <row r="1" spans="1:21" ht="15.75" thickBot="1" x14ac:dyDescent="0.3">
      <c r="A1" s="46" t="s">
        <v>598</v>
      </c>
    </row>
    <row r="2" spans="1:21" s="2" customFormat="1" ht="15.75" thickBot="1" x14ac:dyDescent="0.3">
      <c r="A2" s="359"/>
      <c r="B2" s="360"/>
      <c r="C2" s="361"/>
      <c r="D2" s="362"/>
      <c r="E2" s="363" t="s">
        <v>0</v>
      </c>
      <c r="F2" s="364"/>
      <c r="G2" s="364"/>
      <c r="H2" s="364"/>
      <c r="I2" s="364"/>
      <c r="J2" s="364"/>
      <c r="K2" s="364"/>
      <c r="L2" s="364"/>
      <c r="M2" s="1"/>
      <c r="N2" s="365" t="s">
        <v>1</v>
      </c>
      <c r="O2" s="366"/>
      <c r="P2" s="366"/>
      <c r="Q2" s="366"/>
      <c r="R2" s="366"/>
      <c r="S2" s="367"/>
      <c r="T2" s="368"/>
      <c r="U2" s="369"/>
    </row>
    <row r="3" spans="1:21" s="17" customFormat="1" ht="41.25" customHeight="1" thickBot="1" x14ac:dyDescent="0.3">
      <c r="A3" s="3" t="s">
        <v>2</v>
      </c>
      <c r="B3" s="4" t="s">
        <v>3</v>
      </c>
      <c r="C3" s="5" t="s">
        <v>4</v>
      </c>
      <c r="D3" s="6" t="s">
        <v>5</v>
      </c>
      <c r="E3" s="7" t="s">
        <v>6</v>
      </c>
      <c r="F3" s="8" t="s">
        <v>7</v>
      </c>
      <c r="G3" s="8" t="s">
        <v>8</v>
      </c>
      <c r="H3" s="8" t="s">
        <v>7</v>
      </c>
      <c r="I3" s="9" t="s">
        <v>9</v>
      </c>
      <c r="J3" s="7" t="s">
        <v>10</v>
      </c>
      <c r="K3" s="10" t="s">
        <v>7</v>
      </c>
      <c r="L3" s="11" t="s">
        <v>11</v>
      </c>
      <c r="M3" s="12" t="s">
        <v>7</v>
      </c>
      <c r="N3" s="13" t="s">
        <v>12</v>
      </c>
      <c r="O3" s="14" t="s">
        <v>13</v>
      </c>
      <c r="P3" s="15" t="s">
        <v>14</v>
      </c>
      <c r="Q3" s="15" t="s">
        <v>13</v>
      </c>
      <c r="R3" s="14" t="s">
        <v>15</v>
      </c>
      <c r="S3" s="16" t="s">
        <v>13</v>
      </c>
      <c r="T3" s="13" t="s">
        <v>16</v>
      </c>
      <c r="U3" s="16" t="s">
        <v>13</v>
      </c>
    </row>
    <row r="4" spans="1:21" s="2" customFormat="1" x14ac:dyDescent="0.25">
      <c r="A4" s="18" t="s">
        <v>229</v>
      </c>
      <c r="B4" s="19" t="s">
        <v>230</v>
      </c>
      <c r="C4" s="20">
        <v>206</v>
      </c>
      <c r="D4" s="21">
        <v>1.702</v>
      </c>
      <c r="E4" s="22">
        <v>3.7018455563967607E-2</v>
      </c>
      <c r="F4" s="23">
        <v>3.8999999999999998E-3</v>
      </c>
      <c r="G4" s="23">
        <v>2.2937995196778971E-3</v>
      </c>
      <c r="H4" s="23">
        <v>5.5999999999999999E-5</v>
      </c>
      <c r="I4" s="24">
        <v>0.48725000000000002</v>
      </c>
      <c r="J4" s="22">
        <v>396.66800000000001</v>
      </c>
      <c r="K4" s="23">
        <v>8.8113480000000006</v>
      </c>
      <c r="L4" s="23">
        <v>0.1171</v>
      </c>
      <c r="M4" s="24">
        <v>8.9999999999999993E-3</v>
      </c>
      <c r="N4" s="25">
        <v>36.931395642689438</v>
      </c>
      <c r="O4" s="26">
        <v>3.8</v>
      </c>
      <c r="P4" s="47">
        <v>14.769848687225467</v>
      </c>
      <c r="Q4" s="47">
        <v>0.37733078757934724</v>
      </c>
      <c r="R4" s="26">
        <v>1840</v>
      </c>
      <c r="S4" s="21">
        <v>140</v>
      </c>
      <c r="T4" s="25">
        <v>14.769848687225467</v>
      </c>
      <c r="U4" s="21">
        <v>0.37733078757934724</v>
      </c>
    </row>
    <row r="5" spans="1:21" s="2" customFormat="1" x14ac:dyDescent="0.25">
      <c r="A5" s="18" t="s">
        <v>231</v>
      </c>
      <c r="B5" s="19" t="s">
        <v>232</v>
      </c>
      <c r="C5" s="20">
        <v>333.3</v>
      </c>
      <c r="D5" s="21">
        <v>0.95899999999999996</v>
      </c>
      <c r="E5" s="22">
        <v>2.0020462116733313E-2</v>
      </c>
      <c r="F5" s="23">
        <v>1.1999999999999999E-3</v>
      </c>
      <c r="G5" s="23">
        <v>2.2985347623123431E-3</v>
      </c>
      <c r="H5" s="23">
        <v>4.0000000000000003E-5</v>
      </c>
      <c r="I5" s="24">
        <v>0.47177999999999998</v>
      </c>
      <c r="J5" s="22">
        <v>425.7131</v>
      </c>
      <c r="K5" s="23">
        <v>7.2492650000000003</v>
      </c>
      <c r="L5" s="23">
        <v>6.3200000000000006E-2</v>
      </c>
      <c r="M5" s="24">
        <v>3.7000000000000002E-3</v>
      </c>
      <c r="N5" s="25">
        <v>20.139891281402754</v>
      </c>
      <c r="O5" s="26">
        <v>1.2</v>
      </c>
      <c r="P5" s="28">
        <v>14.800304091801324</v>
      </c>
      <c r="Q5" s="28">
        <v>0.26173685684214354</v>
      </c>
      <c r="R5" s="26">
        <v>600</v>
      </c>
      <c r="S5" s="21">
        <v>120</v>
      </c>
      <c r="T5" s="25">
        <v>14.800304091801324</v>
      </c>
      <c r="U5" s="21">
        <v>0.26173685684214354</v>
      </c>
    </row>
    <row r="6" spans="1:21" s="2" customFormat="1" x14ac:dyDescent="0.25">
      <c r="A6" s="18" t="s">
        <v>233</v>
      </c>
      <c r="B6" s="19" t="s">
        <v>234</v>
      </c>
      <c r="C6" s="20">
        <v>193.1</v>
      </c>
      <c r="D6" s="21">
        <v>1.4810000000000001</v>
      </c>
      <c r="E6" s="22">
        <v>2.5939189273879112E-2</v>
      </c>
      <c r="F6" s="23">
        <v>1.8E-3</v>
      </c>
      <c r="G6" s="23">
        <v>2.3322597656341149E-3</v>
      </c>
      <c r="H6" s="23">
        <v>4.1999999999999998E-5</v>
      </c>
      <c r="I6" s="24">
        <v>0.27350000000000002</v>
      </c>
      <c r="J6" s="22">
        <v>410.00409999999999</v>
      </c>
      <c r="K6" s="23">
        <v>7.0603410000000002</v>
      </c>
      <c r="L6" s="23">
        <v>8.0699999999999994E-2</v>
      </c>
      <c r="M6" s="24">
        <v>4.8999999999999998E-3</v>
      </c>
      <c r="N6" s="25">
        <v>26.018262919472544</v>
      </c>
      <c r="O6" s="26">
        <v>1.7</v>
      </c>
      <c r="P6" s="28">
        <v>15.017207214629252</v>
      </c>
      <c r="Q6" s="28">
        <v>0.27646186376957321</v>
      </c>
      <c r="R6" s="26">
        <v>1060</v>
      </c>
      <c r="S6" s="21">
        <v>120</v>
      </c>
      <c r="T6" s="25">
        <v>15.017207214629252</v>
      </c>
      <c r="U6" s="21">
        <v>0.27646186376957321</v>
      </c>
    </row>
    <row r="7" spans="1:21" s="2" customFormat="1" x14ac:dyDescent="0.25">
      <c r="A7" s="18" t="s">
        <v>235</v>
      </c>
      <c r="B7" s="19" t="s">
        <v>236</v>
      </c>
      <c r="C7" s="20">
        <v>288</v>
      </c>
      <c r="D7" s="21">
        <v>1.591</v>
      </c>
      <c r="E7" s="22">
        <v>2.3054824903183169E-2</v>
      </c>
      <c r="F7" s="23">
        <v>2.3E-3</v>
      </c>
      <c r="G7" s="23">
        <v>2.3331181346359919E-3</v>
      </c>
      <c r="H7" s="23">
        <v>4.6999999999999997E-5</v>
      </c>
      <c r="I7" s="24">
        <v>0.41037000000000001</v>
      </c>
      <c r="J7" s="22">
        <v>414.76569999999998</v>
      </c>
      <c r="K7" s="23">
        <v>8.0854359999999996</v>
      </c>
      <c r="L7" s="23">
        <v>7.17E-2</v>
      </c>
      <c r="M7" s="24">
        <v>6.0000000000000001E-3</v>
      </c>
      <c r="N7" s="25">
        <v>23.157813374854936</v>
      </c>
      <c r="O7" s="26">
        <v>2.2000000000000002</v>
      </c>
      <c r="P7" s="28">
        <v>15.022727739070866</v>
      </c>
      <c r="Q7" s="28">
        <v>0.31577581236506008</v>
      </c>
      <c r="R7" s="26">
        <v>790</v>
      </c>
      <c r="S7" s="21">
        <v>160</v>
      </c>
      <c r="T7" s="25">
        <v>15.022727739070866</v>
      </c>
      <c r="U7" s="21">
        <v>0.31577581236506008</v>
      </c>
    </row>
    <row r="8" spans="1:21" s="2" customFormat="1" x14ac:dyDescent="0.25">
      <c r="A8" s="18" t="s">
        <v>237</v>
      </c>
      <c r="B8" s="19" t="s">
        <v>238</v>
      </c>
      <c r="C8" s="20">
        <v>283</v>
      </c>
      <c r="D8" s="21">
        <v>1.956</v>
      </c>
      <c r="E8" s="22">
        <v>1.9827946659342035E-2</v>
      </c>
      <c r="F8" s="23">
        <v>7.9000000000000001E-4</v>
      </c>
      <c r="G8" s="23">
        <v>2.343167999469209E-3</v>
      </c>
      <c r="H8" s="23">
        <v>4.8000000000000001E-5</v>
      </c>
      <c r="I8" s="24">
        <v>0.17721999999999999</v>
      </c>
      <c r="J8" s="22">
        <v>418.58519999999999</v>
      </c>
      <c r="K8" s="23">
        <v>8.4102510000000006</v>
      </c>
      <c r="L8" s="23">
        <v>6.1400000000000003E-2</v>
      </c>
      <c r="M8" s="24">
        <v>2.7000000000000001E-3</v>
      </c>
      <c r="N8" s="25">
        <v>19.948116151799152</v>
      </c>
      <c r="O8" s="26">
        <v>0.79</v>
      </c>
      <c r="P8" s="28">
        <v>15.08736220563012</v>
      </c>
      <c r="Q8" s="28">
        <v>0.30749290749037361</v>
      </c>
      <c r="R8" s="26">
        <v>577</v>
      </c>
      <c r="S8" s="21">
        <v>93</v>
      </c>
      <c r="T8" s="25">
        <v>15.08736220563012</v>
      </c>
      <c r="U8" s="21">
        <v>0.30749290749037361</v>
      </c>
    </row>
    <row r="9" spans="1:21" s="2" customFormat="1" x14ac:dyDescent="0.25">
      <c r="A9" s="18" t="s">
        <v>239</v>
      </c>
      <c r="B9" s="19" t="s">
        <v>240</v>
      </c>
      <c r="C9" s="20">
        <v>409.3</v>
      </c>
      <c r="D9" s="21">
        <v>1.2989999999999999</v>
      </c>
      <c r="E9" s="22">
        <v>1.6135787345170901E-2</v>
      </c>
      <c r="F9" s="23">
        <v>6.8999999999999997E-4</v>
      </c>
      <c r="G9" s="23">
        <v>2.3463007143269543E-3</v>
      </c>
      <c r="H9" s="23">
        <v>3.3000000000000003E-5</v>
      </c>
      <c r="I9" s="24">
        <v>0.19722999999999999</v>
      </c>
      <c r="J9" s="22">
        <v>424.2681</v>
      </c>
      <c r="K9" s="23">
        <v>5.9401140000000003</v>
      </c>
      <c r="L9" s="23">
        <v>4.99E-2</v>
      </c>
      <c r="M9" s="24">
        <v>2.2000000000000001E-3</v>
      </c>
      <c r="N9" s="25">
        <v>16.263133541118265</v>
      </c>
      <c r="O9" s="26">
        <v>0.69</v>
      </c>
      <c r="P9" s="28">
        <v>15.107509742495949</v>
      </c>
      <c r="Q9" s="28">
        <v>0.21557806911394589</v>
      </c>
      <c r="R9" s="26">
        <v>143</v>
      </c>
      <c r="S9" s="21">
        <v>87</v>
      </c>
      <c r="T9" s="25">
        <v>15.107509742495949</v>
      </c>
      <c r="U9" s="21">
        <v>0.21557806911394589</v>
      </c>
    </row>
    <row r="10" spans="1:21" s="2" customFormat="1" x14ac:dyDescent="0.25">
      <c r="A10" s="18" t="s">
        <v>241</v>
      </c>
      <c r="B10" s="19" t="s">
        <v>242</v>
      </c>
      <c r="C10" s="20">
        <v>263</v>
      </c>
      <c r="D10" s="21">
        <v>1.216</v>
      </c>
      <c r="E10" s="22">
        <v>2.6739952423945768E-2</v>
      </c>
      <c r="F10" s="23">
        <v>3.5999999999999999E-3</v>
      </c>
      <c r="G10" s="23">
        <v>2.3546560371467962E-3</v>
      </c>
      <c r="H10" s="23">
        <v>5.8E-5</v>
      </c>
      <c r="I10" s="24">
        <v>0.64390999999999998</v>
      </c>
      <c r="J10" s="22">
        <v>405.18639999999999</v>
      </c>
      <c r="K10" s="23">
        <v>9.5222079999999991</v>
      </c>
      <c r="L10" s="23">
        <v>8.2400000000000001E-2</v>
      </c>
      <c r="M10" s="24">
        <v>8.6E-3</v>
      </c>
      <c r="N10" s="25">
        <v>26.810960630834849</v>
      </c>
      <c r="O10" s="26">
        <v>3.5</v>
      </c>
      <c r="P10" s="28">
        <v>15.161245309729381</v>
      </c>
      <c r="Q10" s="28">
        <v>0.396323695385006</v>
      </c>
      <c r="R10" s="26">
        <v>1060</v>
      </c>
      <c r="S10" s="21">
        <v>190</v>
      </c>
      <c r="T10" s="25">
        <v>15.161245309729381</v>
      </c>
      <c r="U10" s="21">
        <v>0.396323695385006</v>
      </c>
    </row>
    <row r="11" spans="1:21" s="2" customFormat="1" x14ac:dyDescent="0.25">
      <c r="A11" s="18" t="s">
        <v>243</v>
      </c>
      <c r="B11" s="19" t="s">
        <v>244</v>
      </c>
      <c r="C11" s="20">
        <v>288.89999999999998</v>
      </c>
      <c r="D11" s="21">
        <v>1.63</v>
      </c>
      <c r="E11" s="22">
        <v>3.9401113420461237E-2</v>
      </c>
      <c r="F11" s="23">
        <v>3.3999999999999998E-3</v>
      </c>
      <c r="G11" s="23">
        <v>2.3627467858533535E-3</v>
      </c>
      <c r="H11" s="23">
        <v>7.7999999999999999E-5</v>
      </c>
      <c r="I11" s="24">
        <v>0.48985000000000001</v>
      </c>
      <c r="J11" s="22">
        <v>382.995</v>
      </c>
      <c r="K11" s="23">
        <v>11.44144</v>
      </c>
      <c r="L11" s="23">
        <v>0.121</v>
      </c>
      <c r="M11" s="24">
        <v>7.4000000000000003E-3</v>
      </c>
      <c r="N11" s="25">
        <v>39.263088449313152</v>
      </c>
      <c r="O11" s="26">
        <v>3.3</v>
      </c>
      <c r="P11" s="28">
        <v>15.213278895244441</v>
      </c>
      <c r="Q11" s="28">
        <v>0.48133925349102941</v>
      </c>
      <c r="R11" s="26">
        <v>1930</v>
      </c>
      <c r="S11" s="21">
        <v>120</v>
      </c>
      <c r="T11" s="25">
        <v>15.213278895244441</v>
      </c>
      <c r="U11" s="21">
        <v>0.48133925349102941</v>
      </c>
    </row>
    <row r="12" spans="1:21" s="2" customFormat="1" x14ac:dyDescent="0.25">
      <c r="A12" s="18" t="s">
        <v>245</v>
      </c>
      <c r="B12" s="19" t="s">
        <v>246</v>
      </c>
      <c r="C12" s="20">
        <v>245</v>
      </c>
      <c r="D12" s="21">
        <v>2.2829999999999999</v>
      </c>
      <c r="E12" s="22">
        <v>2.6724801096708946E-2</v>
      </c>
      <c r="F12" s="23">
        <v>1.2999999999999999E-3</v>
      </c>
      <c r="G12" s="23">
        <v>2.367688891878883E-3</v>
      </c>
      <c r="H12" s="23">
        <v>4.6999999999999997E-5</v>
      </c>
      <c r="I12" s="24">
        <v>0.34315000000000001</v>
      </c>
      <c r="J12" s="22">
        <v>403.22579999999999</v>
      </c>
      <c r="K12" s="23">
        <v>7.6417789999999997</v>
      </c>
      <c r="L12" s="23">
        <v>8.1900000000000001E-2</v>
      </c>
      <c r="M12" s="24">
        <v>3.5000000000000001E-3</v>
      </c>
      <c r="N12" s="25">
        <v>26.795967649597578</v>
      </c>
      <c r="O12" s="26">
        <v>1.2</v>
      </c>
      <c r="P12" s="28">
        <v>15.245062582272697</v>
      </c>
      <c r="Q12" s="28">
        <v>0.29745761758627826</v>
      </c>
      <c r="R12" s="26">
        <v>1164</v>
      </c>
      <c r="S12" s="21">
        <v>91</v>
      </c>
      <c r="T12" s="25">
        <v>15.245062582272697</v>
      </c>
      <c r="U12" s="21">
        <v>0.29745761758627826</v>
      </c>
    </row>
    <row r="13" spans="1:21" s="2" customFormat="1" x14ac:dyDescent="0.25">
      <c r="A13" s="18" t="s">
        <v>247</v>
      </c>
      <c r="B13" s="19" t="s">
        <v>248</v>
      </c>
      <c r="C13" s="20">
        <v>598</v>
      </c>
      <c r="D13" s="21">
        <v>0.88800000000000001</v>
      </c>
      <c r="E13" s="22">
        <v>1.7770948681776769E-2</v>
      </c>
      <c r="F13" s="23">
        <v>6.3000000000000003E-4</v>
      </c>
      <c r="G13" s="23">
        <v>2.3746786079199556E-3</v>
      </c>
      <c r="H13" s="23">
        <v>3.6999999999999998E-5</v>
      </c>
      <c r="I13" s="24">
        <v>0.26695999999999998</v>
      </c>
      <c r="J13" s="22">
        <v>416.84039999999999</v>
      </c>
      <c r="K13" s="23">
        <v>6.4289670000000001</v>
      </c>
      <c r="L13" s="23">
        <v>5.4300000000000001E-2</v>
      </c>
      <c r="M13" s="24">
        <v>1.6999999999999999E-3</v>
      </c>
      <c r="N13" s="25">
        <v>17.896765574627668</v>
      </c>
      <c r="O13" s="26">
        <v>0.63</v>
      </c>
      <c r="P13" s="28">
        <v>15.290014597401727</v>
      </c>
      <c r="Q13" s="28">
        <v>0.23799382786044132</v>
      </c>
      <c r="R13" s="26">
        <v>348</v>
      </c>
      <c r="S13" s="21">
        <v>69</v>
      </c>
      <c r="T13" s="25">
        <v>15.290014597401727</v>
      </c>
      <c r="U13" s="21">
        <v>0.23799382786044132</v>
      </c>
    </row>
    <row r="14" spans="1:21" s="2" customFormat="1" x14ac:dyDescent="0.25">
      <c r="A14" s="18" t="s">
        <v>249</v>
      </c>
      <c r="B14" s="19" t="s">
        <v>250</v>
      </c>
      <c r="C14" s="20">
        <v>249.3</v>
      </c>
      <c r="D14" s="21">
        <v>2.0699999999999998</v>
      </c>
      <c r="E14" s="22">
        <v>1.5939286974361186E-2</v>
      </c>
      <c r="F14" s="23">
        <v>7.2000000000000005E-4</v>
      </c>
      <c r="G14" s="23">
        <v>2.3748379777539519E-3</v>
      </c>
      <c r="H14" s="23">
        <v>4.1999999999999998E-5</v>
      </c>
      <c r="I14" s="24">
        <v>5.6930000000000001E-2</v>
      </c>
      <c r="J14" s="22">
        <v>419.81529999999998</v>
      </c>
      <c r="K14" s="23">
        <v>7.402285</v>
      </c>
      <c r="L14" s="23">
        <v>4.87E-2</v>
      </c>
      <c r="M14" s="24">
        <v>2.3E-3</v>
      </c>
      <c r="N14" s="25">
        <v>16.066640036348126</v>
      </c>
      <c r="O14" s="26">
        <v>0.72</v>
      </c>
      <c r="P14" s="28">
        <v>15.291039527398146</v>
      </c>
      <c r="Q14" s="28">
        <v>0.27311114776771123</v>
      </c>
      <c r="R14" s="26">
        <v>98</v>
      </c>
      <c r="S14" s="21">
        <v>96</v>
      </c>
      <c r="T14" s="25">
        <v>15.291039527398146</v>
      </c>
      <c r="U14" s="21">
        <v>0.27311114776771123</v>
      </c>
    </row>
    <row r="15" spans="1:21" s="2" customFormat="1" x14ac:dyDescent="0.25">
      <c r="A15" s="18" t="s">
        <v>251</v>
      </c>
      <c r="B15" s="19" t="s">
        <v>252</v>
      </c>
      <c r="C15" s="20">
        <v>268</v>
      </c>
      <c r="D15" s="21">
        <v>1.46</v>
      </c>
      <c r="E15" s="22">
        <v>1.864467991581217E-2</v>
      </c>
      <c r="F15" s="23">
        <v>1.5E-3</v>
      </c>
      <c r="G15" s="23">
        <v>2.3775886692332104E-3</v>
      </c>
      <c r="H15" s="23">
        <v>4.8999999999999998E-5</v>
      </c>
      <c r="I15" s="24">
        <v>0.23205999999999999</v>
      </c>
      <c r="J15" s="22">
        <v>414.93779999999998</v>
      </c>
      <c r="K15" s="23">
        <v>8.4364939999999997</v>
      </c>
      <c r="L15" s="23">
        <v>5.6899999999999999E-2</v>
      </c>
      <c r="M15" s="24">
        <v>4.1999999999999997E-3</v>
      </c>
      <c r="N15" s="25">
        <v>18.768604064974422</v>
      </c>
      <c r="O15" s="26">
        <v>1.5</v>
      </c>
      <c r="P15" s="28">
        <v>15.308729588601812</v>
      </c>
      <c r="Q15" s="28">
        <v>0.32188119713714103</v>
      </c>
      <c r="R15" s="26">
        <v>340</v>
      </c>
      <c r="S15" s="21">
        <v>150</v>
      </c>
      <c r="T15" s="25">
        <v>15.308729588601812</v>
      </c>
      <c r="U15" s="21">
        <v>0.32188119713714103</v>
      </c>
    </row>
    <row r="16" spans="1:21" s="2" customFormat="1" x14ac:dyDescent="0.25">
      <c r="A16" s="18" t="s">
        <v>253</v>
      </c>
      <c r="B16" s="19" t="s">
        <v>254</v>
      </c>
      <c r="C16" s="20">
        <v>189</v>
      </c>
      <c r="D16" s="21">
        <v>1.4750000000000001</v>
      </c>
      <c r="E16" s="22">
        <v>2.3089533175137122E-2</v>
      </c>
      <c r="F16" s="23">
        <v>2.2000000000000001E-3</v>
      </c>
      <c r="G16" s="23">
        <v>2.3797785739922972E-3</v>
      </c>
      <c r="H16" s="23">
        <v>9.5000000000000005E-5</v>
      </c>
      <c r="I16" s="24">
        <v>7.5315999999999994E-2</v>
      </c>
      <c r="J16" s="22">
        <v>407.33199999999999</v>
      </c>
      <c r="K16" s="23">
        <v>15.76234</v>
      </c>
      <c r="L16" s="23">
        <v>7.0400000000000004E-2</v>
      </c>
      <c r="M16" s="24">
        <v>7.1000000000000004E-3</v>
      </c>
      <c r="N16" s="25">
        <v>23.192281788284919</v>
      </c>
      <c r="O16" s="26">
        <v>2.2000000000000002</v>
      </c>
      <c r="P16" s="28">
        <v>15.322813121429192</v>
      </c>
      <c r="Q16" s="28">
        <v>0.60945735642011178</v>
      </c>
      <c r="R16" s="26">
        <v>830</v>
      </c>
      <c r="S16" s="21">
        <v>230</v>
      </c>
      <c r="T16" s="25">
        <v>15.322813121429192</v>
      </c>
      <c r="U16" s="21">
        <v>0.60945735642011178</v>
      </c>
    </row>
    <row r="17" spans="1:21" s="2" customFormat="1" x14ac:dyDescent="0.25">
      <c r="A17" s="18" t="s">
        <v>255</v>
      </c>
      <c r="B17" s="19" t="s">
        <v>256</v>
      </c>
      <c r="C17" s="20">
        <v>198</v>
      </c>
      <c r="D17" s="21">
        <v>1.655</v>
      </c>
      <c r="E17" s="22">
        <v>1.5757250892582675E-2</v>
      </c>
      <c r="F17" s="23">
        <v>8.8999999999999995E-4</v>
      </c>
      <c r="G17" s="23">
        <v>2.3819534477509396E-3</v>
      </c>
      <c r="H17" s="23">
        <v>5.1E-5</v>
      </c>
      <c r="I17" s="24">
        <v>0.15748999999999999</v>
      </c>
      <c r="J17" s="22">
        <v>418.9359</v>
      </c>
      <c r="K17" s="23">
        <v>8.9508720000000004</v>
      </c>
      <c r="L17" s="23">
        <v>4.8000000000000001E-2</v>
      </c>
      <c r="M17" s="24">
        <v>2.8E-3</v>
      </c>
      <c r="N17" s="25">
        <v>15.884576400334888</v>
      </c>
      <c r="O17" s="26">
        <v>0.89</v>
      </c>
      <c r="P17" s="28">
        <v>15.336799957688234</v>
      </c>
      <c r="Q17" s="28">
        <v>0.33196318077888354</v>
      </c>
      <c r="R17" s="26">
        <v>50</v>
      </c>
      <c r="S17" s="21">
        <v>110</v>
      </c>
      <c r="T17" s="25">
        <v>15.336799957688234</v>
      </c>
      <c r="U17" s="21">
        <v>0.33196318077888354</v>
      </c>
    </row>
    <row r="18" spans="1:21" s="2" customFormat="1" x14ac:dyDescent="0.25">
      <c r="A18" s="18" t="s">
        <v>257</v>
      </c>
      <c r="B18" s="19" t="s">
        <v>258</v>
      </c>
      <c r="C18" s="20">
        <v>503</v>
      </c>
      <c r="D18" s="21">
        <v>4.3899999999999997</v>
      </c>
      <c r="E18" s="22">
        <v>1.5715335976669919E-2</v>
      </c>
      <c r="F18" s="23">
        <v>6.3000000000000003E-4</v>
      </c>
      <c r="G18" s="23">
        <v>2.3855571781421503E-3</v>
      </c>
      <c r="H18" s="23">
        <v>4.0000000000000003E-5</v>
      </c>
      <c r="I18" s="24">
        <v>5.2053000000000002E-2</v>
      </c>
      <c r="J18" s="22">
        <v>418.41</v>
      </c>
      <c r="K18" s="23">
        <v>7.0026789999999997</v>
      </c>
      <c r="L18" s="23">
        <v>4.7800000000000002E-2</v>
      </c>
      <c r="M18" s="24">
        <v>2E-3</v>
      </c>
      <c r="N18" s="25">
        <v>15.842650518568179</v>
      </c>
      <c r="O18" s="26">
        <v>0.62</v>
      </c>
      <c r="P18" s="28">
        <v>15.359975850732184</v>
      </c>
      <c r="Q18" s="28">
        <v>0.2598299117743742</v>
      </c>
      <c r="R18" s="26">
        <v>75</v>
      </c>
      <c r="S18" s="21">
        <v>83</v>
      </c>
      <c r="T18" s="25">
        <v>15.359975850732184</v>
      </c>
      <c r="U18" s="21">
        <v>0.2598299117743742</v>
      </c>
    </row>
    <row r="19" spans="1:21" s="2" customFormat="1" x14ac:dyDescent="0.25">
      <c r="A19" s="18" t="s">
        <v>259</v>
      </c>
      <c r="B19" s="19" t="s">
        <v>260</v>
      </c>
      <c r="C19" s="20">
        <v>160.1</v>
      </c>
      <c r="D19" s="21">
        <v>2.4809999999999999</v>
      </c>
      <c r="E19" s="22">
        <v>1.604639230836892E-2</v>
      </c>
      <c r="F19" s="23">
        <v>7.6000000000000004E-4</v>
      </c>
      <c r="G19" s="23">
        <v>2.3907958945184049E-3</v>
      </c>
      <c r="H19" s="23">
        <v>4.8000000000000001E-5</v>
      </c>
      <c r="I19" s="24">
        <v>0.17193</v>
      </c>
      <c r="J19" s="22">
        <v>417.01420000000002</v>
      </c>
      <c r="K19" s="23">
        <v>8.3472399999999993</v>
      </c>
      <c r="L19" s="23">
        <v>4.87E-2</v>
      </c>
      <c r="M19" s="24">
        <v>2.3999999999999998E-3</v>
      </c>
      <c r="N19" s="25">
        <v>16.173746339508302</v>
      </c>
      <c r="O19" s="26">
        <v>0.76</v>
      </c>
      <c r="P19" s="28">
        <v>15.393666327470616</v>
      </c>
      <c r="Q19" s="28">
        <v>0.31146892870344328</v>
      </c>
      <c r="R19" s="26">
        <v>100</v>
      </c>
      <c r="S19" s="21">
        <v>100</v>
      </c>
      <c r="T19" s="25">
        <v>15.393666327470616</v>
      </c>
      <c r="U19" s="21">
        <v>0.31146892870344328</v>
      </c>
    </row>
    <row r="20" spans="1:21" s="2" customFormat="1" x14ac:dyDescent="0.25">
      <c r="A20" s="18" t="s">
        <v>243</v>
      </c>
      <c r="B20" s="19" t="s">
        <v>261</v>
      </c>
      <c r="C20" s="20">
        <v>220</v>
      </c>
      <c r="D20" s="21">
        <v>2.2799999999999998</v>
      </c>
      <c r="E20" s="22">
        <v>1.5785748427774627E-2</v>
      </c>
      <c r="F20" s="23">
        <v>1.2999999999999999E-3</v>
      </c>
      <c r="G20" s="23">
        <v>2.3912430495949266E-3</v>
      </c>
      <c r="H20" s="23">
        <v>5.8999999999999998E-5</v>
      </c>
      <c r="I20" s="24">
        <v>1E-4</v>
      </c>
      <c r="J20" s="22">
        <v>417.3623</v>
      </c>
      <c r="K20" s="23">
        <v>10.277279999999999</v>
      </c>
      <c r="L20" s="23">
        <v>4.7899999999999998E-2</v>
      </c>
      <c r="M20" s="24">
        <v>4.0000000000000001E-3</v>
      </c>
      <c r="N20" s="25">
        <v>15.913080403128442</v>
      </c>
      <c r="O20" s="26">
        <v>1.3</v>
      </c>
      <c r="P20" s="28">
        <v>15.396541998512516</v>
      </c>
      <c r="Q20" s="28">
        <v>0.38687302930082096</v>
      </c>
      <c r="R20" s="26">
        <v>30</v>
      </c>
      <c r="S20" s="21">
        <v>160</v>
      </c>
      <c r="T20" s="25">
        <v>15.396541998512516</v>
      </c>
      <c r="U20" s="21">
        <v>0.38687302930082096</v>
      </c>
    </row>
    <row r="21" spans="1:21" s="2" customFormat="1" x14ac:dyDescent="0.25">
      <c r="A21" s="18" t="s">
        <v>262</v>
      </c>
      <c r="B21" s="19" t="s">
        <v>263</v>
      </c>
      <c r="C21" s="20">
        <v>517</v>
      </c>
      <c r="D21" s="21">
        <v>0.99199999999999999</v>
      </c>
      <c r="E21" s="22">
        <v>1.9403486296994812E-2</v>
      </c>
      <c r="F21" s="23">
        <v>8.0999999999999996E-4</v>
      </c>
      <c r="G21" s="23">
        <v>2.3943988706434105E-3</v>
      </c>
      <c r="H21" s="23">
        <v>4.6E-5</v>
      </c>
      <c r="I21" s="24">
        <v>0.58345000000000002</v>
      </c>
      <c r="J21" s="22">
        <v>411.01519999999999</v>
      </c>
      <c r="K21" s="23">
        <v>7.7709409999999997</v>
      </c>
      <c r="L21" s="23">
        <v>5.8799999999999998E-2</v>
      </c>
      <c r="M21" s="24">
        <v>2.7000000000000001E-3</v>
      </c>
      <c r="N21" s="25">
        <v>19.525160140128698</v>
      </c>
      <c r="O21" s="26">
        <v>0.81</v>
      </c>
      <c r="P21" s="28">
        <v>15.416837165374989</v>
      </c>
      <c r="Q21" s="28">
        <v>0.29619115307224847</v>
      </c>
      <c r="R21" s="26">
        <v>496</v>
      </c>
      <c r="S21" s="21">
        <v>96</v>
      </c>
      <c r="T21" s="25">
        <v>15.416837165374989</v>
      </c>
      <c r="U21" s="21">
        <v>0.29619115307224847</v>
      </c>
    </row>
    <row r="22" spans="1:21" s="2" customFormat="1" x14ac:dyDescent="0.25">
      <c r="A22" s="18" t="s">
        <v>264</v>
      </c>
      <c r="B22" s="19" t="s">
        <v>265</v>
      </c>
      <c r="C22" s="20">
        <v>239.8</v>
      </c>
      <c r="D22" s="21">
        <v>1.397</v>
      </c>
      <c r="E22" s="22">
        <v>2.3339349488196198E-2</v>
      </c>
      <c r="F22" s="23">
        <v>1.8E-3</v>
      </c>
      <c r="G22" s="23">
        <v>2.3953191704169097E-3</v>
      </c>
      <c r="H22" s="23">
        <v>4.1E-5</v>
      </c>
      <c r="I22" s="24">
        <v>0.33302999999999999</v>
      </c>
      <c r="J22" s="22">
        <v>404.53070000000002</v>
      </c>
      <c r="K22" s="23">
        <v>6.7094500000000004</v>
      </c>
      <c r="L22" s="23">
        <v>7.0699999999999999E-2</v>
      </c>
      <c r="M22" s="24">
        <v>5.0000000000000001E-3</v>
      </c>
      <c r="N22" s="25">
        <v>23.440337203361217</v>
      </c>
      <c r="O22" s="26">
        <v>1.8</v>
      </c>
      <c r="P22" s="28">
        <v>15.422755625009458</v>
      </c>
      <c r="Q22" s="28">
        <v>0.27498974150126887</v>
      </c>
      <c r="R22" s="26">
        <v>820</v>
      </c>
      <c r="S22" s="21">
        <v>140</v>
      </c>
      <c r="T22" s="25">
        <v>15.422755625009458</v>
      </c>
      <c r="U22" s="21">
        <v>0.27498974150126887</v>
      </c>
    </row>
    <row r="23" spans="1:21" s="2" customFormat="1" x14ac:dyDescent="0.25">
      <c r="A23" s="18" t="s">
        <v>266</v>
      </c>
      <c r="B23" s="19" t="s">
        <v>267</v>
      </c>
      <c r="C23" s="20">
        <v>224</v>
      </c>
      <c r="D23" s="21">
        <v>1.62</v>
      </c>
      <c r="E23" s="22">
        <v>1.5558737916382435E-2</v>
      </c>
      <c r="F23" s="23">
        <v>8.4000000000000003E-4</v>
      </c>
      <c r="G23" s="23">
        <v>2.4019865107918204E-3</v>
      </c>
      <c r="H23" s="23">
        <v>5.1999999999999997E-5</v>
      </c>
      <c r="I23" s="24">
        <v>4.3483000000000003E-3</v>
      </c>
      <c r="J23" s="22">
        <v>415.97340000000003</v>
      </c>
      <c r="K23" s="23">
        <v>8.9977599999999995</v>
      </c>
      <c r="L23" s="23">
        <v>4.7E-2</v>
      </c>
      <c r="M23" s="24">
        <v>2.7000000000000001E-3</v>
      </c>
      <c r="N23" s="25">
        <v>15.68599618046566</v>
      </c>
      <c r="O23" s="26">
        <v>0.84</v>
      </c>
      <c r="P23" s="28">
        <v>15.465633214108744</v>
      </c>
      <c r="Q23" s="28">
        <v>0.33846062656232917</v>
      </c>
      <c r="R23" s="26">
        <v>40</v>
      </c>
      <c r="S23" s="21">
        <v>120</v>
      </c>
      <c r="T23" s="25">
        <v>15.465633214108744</v>
      </c>
      <c r="U23" s="21">
        <v>0.33846062656232917</v>
      </c>
    </row>
    <row r="24" spans="1:21" s="2" customFormat="1" x14ac:dyDescent="0.25">
      <c r="A24" s="18" t="s">
        <v>268</v>
      </c>
      <c r="B24" s="19" t="s">
        <v>269</v>
      </c>
      <c r="C24" s="20">
        <v>227.2</v>
      </c>
      <c r="D24" s="21">
        <v>3.1659999999999999</v>
      </c>
      <c r="E24" s="22">
        <v>1.5715781366577995E-2</v>
      </c>
      <c r="F24" s="23">
        <v>7.2999999999999996E-4</v>
      </c>
      <c r="G24" s="23">
        <v>2.4057566422031051E-3</v>
      </c>
      <c r="H24" s="23">
        <v>3.8000000000000002E-5</v>
      </c>
      <c r="I24" s="24">
        <v>1.0000000000000001E-5</v>
      </c>
      <c r="J24" s="22">
        <v>415.11</v>
      </c>
      <c r="K24" s="23">
        <v>6.5480200000000002</v>
      </c>
      <c r="L24" s="23">
        <v>4.7399999999999998E-2</v>
      </c>
      <c r="M24" s="24">
        <v>2.2000000000000001E-3</v>
      </c>
      <c r="N24" s="25">
        <v>15.843096034094417</v>
      </c>
      <c r="O24" s="26">
        <v>0.73</v>
      </c>
      <c r="P24" s="28">
        <v>15.489878759529134</v>
      </c>
      <c r="Q24" s="28">
        <v>0.24797070699563478</v>
      </c>
      <c r="R24" s="26">
        <v>53</v>
      </c>
      <c r="S24" s="21">
        <v>95</v>
      </c>
      <c r="T24" s="25">
        <v>15.489878759529134</v>
      </c>
      <c r="U24" s="21">
        <v>0.24797070699563478</v>
      </c>
    </row>
    <row r="25" spans="1:21" s="2" customFormat="1" x14ac:dyDescent="0.25">
      <c r="A25" s="18" t="s">
        <v>257</v>
      </c>
      <c r="B25" s="19" t="s">
        <v>270</v>
      </c>
      <c r="C25" s="20">
        <v>319</v>
      </c>
      <c r="D25" s="21">
        <v>1.39</v>
      </c>
      <c r="E25" s="22">
        <v>2.0029221485100588E-2</v>
      </c>
      <c r="F25" s="23">
        <v>1.4E-3</v>
      </c>
      <c r="G25" s="23">
        <v>2.4061416305327654E-3</v>
      </c>
      <c r="H25" s="23">
        <v>3.3000000000000003E-5</v>
      </c>
      <c r="I25" s="24">
        <v>1E-4</v>
      </c>
      <c r="J25" s="22">
        <v>408.16329999999999</v>
      </c>
      <c r="K25" s="23">
        <v>5.4977090000000004</v>
      </c>
      <c r="L25" s="23">
        <v>6.0400000000000002E-2</v>
      </c>
      <c r="M25" s="24">
        <v>4.1000000000000003E-3</v>
      </c>
      <c r="N25" s="25">
        <v>20.148616104265496</v>
      </c>
      <c r="O25" s="26">
        <v>1.4</v>
      </c>
      <c r="P25" s="28">
        <v>15.492354597018242</v>
      </c>
      <c r="Q25" s="28">
        <v>0.22418354215097303</v>
      </c>
      <c r="R25" s="26">
        <v>470</v>
      </c>
      <c r="S25" s="21">
        <v>150</v>
      </c>
      <c r="T25" s="25">
        <v>15.492354597018242</v>
      </c>
      <c r="U25" s="21">
        <v>0.22418354215097303</v>
      </c>
    </row>
    <row r="26" spans="1:21" s="2" customFormat="1" x14ac:dyDescent="0.25">
      <c r="A26" s="18" t="s">
        <v>271</v>
      </c>
      <c r="B26" s="19" t="s">
        <v>272</v>
      </c>
      <c r="C26" s="20">
        <v>428</v>
      </c>
      <c r="D26" s="21">
        <v>1.2589999999999999</v>
      </c>
      <c r="E26" s="22">
        <v>1.8238797949971023E-2</v>
      </c>
      <c r="F26" s="23">
        <v>8.5999999999999998E-4</v>
      </c>
      <c r="G26" s="23">
        <v>2.4061770464038901E-3</v>
      </c>
      <c r="H26" s="23">
        <v>4.5000000000000003E-5</v>
      </c>
      <c r="I26" s="24">
        <v>0.39478999999999997</v>
      </c>
      <c r="J26" s="22">
        <v>411.01519999999999</v>
      </c>
      <c r="K26" s="23">
        <v>7.6020079999999997</v>
      </c>
      <c r="L26" s="23">
        <v>5.5E-2</v>
      </c>
      <c r="M26" s="24">
        <v>2.3999999999999998E-3</v>
      </c>
      <c r="N26" s="25">
        <v>18.363694395876742</v>
      </c>
      <c r="O26" s="26">
        <v>0.86</v>
      </c>
      <c r="P26" s="28">
        <v>15.492582354372111</v>
      </c>
      <c r="Q26" s="28">
        <v>0.29028809324542132</v>
      </c>
      <c r="R26" s="26">
        <v>360</v>
      </c>
      <c r="S26" s="21">
        <v>91</v>
      </c>
      <c r="T26" s="25">
        <v>15.492582354372111</v>
      </c>
      <c r="U26" s="21">
        <v>0.29028809324542132</v>
      </c>
    </row>
    <row r="27" spans="1:21" s="2" customFormat="1" x14ac:dyDescent="0.25">
      <c r="A27" s="18" t="s">
        <v>273</v>
      </c>
      <c r="B27" s="19" t="s">
        <v>274</v>
      </c>
      <c r="C27" s="20">
        <v>302</v>
      </c>
      <c r="D27" s="21">
        <v>2.214</v>
      </c>
      <c r="E27" s="22">
        <v>1.6826230444117161E-2</v>
      </c>
      <c r="F27" s="23">
        <v>7.2000000000000005E-4</v>
      </c>
      <c r="G27" s="23">
        <v>2.4128502699236609E-3</v>
      </c>
      <c r="H27" s="23">
        <v>4.0000000000000003E-5</v>
      </c>
      <c r="I27" s="24">
        <v>0.16541</v>
      </c>
      <c r="J27" s="22">
        <v>412.20119999999997</v>
      </c>
      <c r="K27" s="23">
        <v>6.796392</v>
      </c>
      <c r="L27" s="23">
        <v>5.0599999999999999E-2</v>
      </c>
      <c r="M27" s="24">
        <v>2.2000000000000001E-3</v>
      </c>
      <c r="N27" s="25">
        <v>16.953251322311761</v>
      </c>
      <c r="O27" s="26">
        <v>0.72</v>
      </c>
      <c r="P27" s="28">
        <v>15.535497312931426</v>
      </c>
      <c r="Q27" s="28">
        <v>0.25964966315844817</v>
      </c>
      <c r="R27" s="26">
        <v>181</v>
      </c>
      <c r="S27" s="21">
        <v>91</v>
      </c>
      <c r="T27" s="25">
        <v>15.535497312931426</v>
      </c>
      <c r="U27" s="21">
        <v>0.25964966315844817</v>
      </c>
    </row>
    <row r="28" spans="1:21" s="2" customFormat="1" x14ac:dyDescent="0.25">
      <c r="A28" s="18" t="s">
        <v>275</v>
      </c>
      <c r="B28" s="19" t="s">
        <v>276</v>
      </c>
      <c r="C28" s="20">
        <v>240</v>
      </c>
      <c r="D28" s="21">
        <v>1.476</v>
      </c>
      <c r="E28" s="22">
        <v>2.031973423914676E-2</v>
      </c>
      <c r="F28" s="23">
        <v>1.1999999999999999E-3</v>
      </c>
      <c r="G28" s="23">
        <v>2.4170311378997056E-3</v>
      </c>
      <c r="H28" s="23">
        <v>5.3999999999999998E-5</v>
      </c>
      <c r="I28" s="24">
        <v>0.18088000000000001</v>
      </c>
      <c r="J28" s="22">
        <v>406.00889999999998</v>
      </c>
      <c r="K28" s="23">
        <v>8.9015360000000001</v>
      </c>
      <c r="L28" s="23">
        <v>6.0999999999999999E-2</v>
      </c>
      <c r="M28" s="24">
        <v>3.5000000000000001E-3</v>
      </c>
      <c r="N28" s="25">
        <v>20.437940682397691</v>
      </c>
      <c r="O28" s="26">
        <v>1.2</v>
      </c>
      <c r="P28" s="28">
        <v>15.562383989815917</v>
      </c>
      <c r="Q28" s="28">
        <v>0.3481747236904868</v>
      </c>
      <c r="R28" s="26">
        <v>540</v>
      </c>
      <c r="S28" s="21">
        <v>120</v>
      </c>
      <c r="T28" s="25">
        <v>15.562383989815917</v>
      </c>
      <c r="U28" s="21">
        <v>0.3481747236904868</v>
      </c>
    </row>
    <row r="29" spans="1:21" s="2" customFormat="1" x14ac:dyDescent="0.25">
      <c r="A29" s="18" t="s">
        <v>277</v>
      </c>
      <c r="B29" s="19" t="s">
        <v>278</v>
      </c>
      <c r="C29" s="20">
        <v>284</v>
      </c>
      <c r="D29" s="21">
        <v>3.26</v>
      </c>
      <c r="E29" s="22">
        <v>2.6985918519743777E-2</v>
      </c>
      <c r="F29" s="23">
        <v>2.2000000000000001E-3</v>
      </c>
      <c r="G29" s="23">
        <v>2.4173873361830189E-3</v>
      </c>
      <c r="H29" s="23">
        <v>5.3999999999999998E-5</v>
      </c>
      <c r="I29" s="24">
        <v>6.5945000000000004E-2</v>
      </c>
      <c r="J29" s="22">
        <v>395.41320000000002</v>
      </c>
      <c r="K29" s="23">
        <v>8.4429870000000005</v>
      </c>
      <c r="L29" s="23">
        <v>8.1000000000000003E-2</v>
      </c>
      <c r="M29" s="24">
        <v>5.8999999999999999E-3</v>
      </c>
      <c r="N29" s="25">
        <v>27.054325198487664</v>
      </c>
      <c r="O29" s="26">
        <v>2.2000000000000002</v>
      </c>
      <c r="P29" s="28">
        <v>15.56467465446592</v>
      </c>
      <c r="Q29" s="28">
        <v>0.35397173581014518</v>
      </c>
      <c r="R29" s="26">
        <v>1140</v>
      </c>
      <c r="S29" s="21">
        <v>140</v>
      </c>
      <c r="T29" s="25">
        <v>15.56467465446592</v>
      </c>
      <c r="U29" s="21">
        <v>0.35397173581014518</v>
      </c>
    </row>
    <row r="30" spans="1:21" s="2" customFormat="1" x14ac:dyDescent="0.25">
      <c r="A30" s="18" t="s">
        <v>279</v>
      </c>
      <c r="B30" s="19" t="s">
        <v>280</v>
      </c>
      <c r="C30" s="20">
        <v>202.7</v>
      </c>
      <c r="D30" s="21">
        <v>2.59</v>
      </c>
      <c r="E30" s="22">
        <v>1.593898687672041E-2</v>
      </c>
      <c r="F30" s="23">
        <v>8.9999999999999998E-4</v>
      </c>
      <c r="G30" s="23">
        <v>2.4195069461143692E-3</v>
      </c>
      <c r="H30" s="23">
        <v>4.1E-5</v>
      </c>
      <c r="I30" s="24">
        <v>8.4663000000000002E-2</v>
      </c>
      <c r="J30" s="22">
        <v>412.54129999999998</v>
      </c>
      <c r="K30" s="23">
        <v>6.9778019999999996</v>
      </c>
      <c r="L30" s="23">
        <v>4.7800000000000002E-2</v>
      </c>
      <c r="M30" s="24">
        <v>2.7000000000000001E-3</v>
      </c>
      <c r="N30" s="25">
        <v>16.066339920128851</v>
      </c>
      <c r="O30" s="26">
        <v>0.9</v>
      </c>
      <c r="P30" s="28">
        <v>15.578305572332324</v>
      </c>
      <c r="Q30" s="28">
        <v>0.26868175481571072</v>
      </c>
      <c r="R30" s="26">
        <v>50</v>
      </c>
      <c r="S30" s="21">
        <v>110</v>
      </c>
      <c r="T30" s="25">
        <v>15.578305572332324</v>
      </c>
      <c r="U30" s="21">
        <v>0.26868175481571072</v>
      </c>
    </row>
    <row r="31" spans="1:21" s="2" customFormat="1" x14ac:dyDescent="0.25">
      <c r="A31" s="18" t="s">
        <v>281</v>
      </c>
      <c r="B31" s="19" t="s">
        <v>282</v>
      </c>
      <c r="C31" s="20">
        <v>337</v>
      </c>
      <c r="D31" s="21">
        <v>1.3069999999999999</v>
      </c>
      <c r="E31" s="22">
        <v>3.3486607890541253E-2</v>
      </c>
      <c r="F31" s="23">
        <v>3.3E-3</v>
      </c>
      <c r="G31" s="23">
        <v>2.4200899091628703E-3</v>
      </c>
      <c r="H31" s="23">
        <v>5.1E-5</v>
      </c>
      <c r="I31" s="24">
        <v>0.36282999999999999</v>
      </c>
      <c r="J31" s="22">
        <v>384.76339999999999</v>
      </c>
      <c r="K31" s="23">
        <v>7.5501849999999999</v>
      </c>
      <c r="L31" s="23">
        <v>0.1004</v>
      </c>
      <c r="M31" s="24">
        <v>8.3000000000000001E-3</v>
      </c>
      <c r="N31" s="25">
        <v>33.465219242880302</v>
      </c>
      <c r="O31" s="26">
        <v>3.2</v>
      </c>
      <c r="P31" s="28">
        <v>15.582054521893477</v>
      </c>
      <c r="Q31" s="28">
        <v>0.35325097129422983</v>
      </c>
      <c r="R31" s="26">
        <v>1310</v>
      </c>
      <c r="S31" s="21">
        <v>160</v>
      </c>
      <c r="T31" s="25">
        <v>15.582054521893477</v>
      </c>
      <c r="U31" s="21">
        <v>0.35325097129422983</v>
      </c>
    </row>
    <row r="32" spans="1:21" s="2" customFormat="1" x14ac:dyDescent="0.25">
      <c r="A32" s="18" t="s">
        <v>283</v>
      </c>
      <c r="B32" s="19" t="s">
        <v>284</v>
      </c>
      <c r="C32" s="20">
        <v>377</v>
      </c>
      <c r="D32" s="21">
        <v>1.3740000000000001</v>
      </c>
      <c r="E32" s="22">
        <v>1.6850532986227861E-2</v>
      </c>
      <c r="F32" s="23">
        <v>7.7999999999999999E-4</v>
      </c>
      <c r="G32" s="23">
        <v>2.4211200316313075E-3</v>
      </c>
      <c r="H32" s="23">
        <v>4.6999999999999997E-5</v>
      </c>
      <c r="I32" s="24">
        <v>0.26756000000000002</v>
      </c>
      <c r="J32" s="22">
        <v>410.84629999999999</v>
      </c>
      <c r="K32" s="23">
        <v>7.9333520000000002</v>
      </c>
      <c r="L32" s="23">
        <v>5.0500000000000003E-2</v>
      </c>
      <c r="M32" s="24">
        <v>2.3999999999999998E-3</v>
      </c>
      <c r="N32" s="25">
        <v>16.977533875579354</v>
      </c>
      <c r="O32" s="26">
        <v>0.77</v>
      </c>
      <c r="P32" s="28">
        <v>15.588679082539244</v>
      </c>
      <c r="Q32" s="28">
        <v>0.30455090623163877</v>
      </c>
      <c r="R32" s="26">
        <v>177</v>
      </c>
      <c r="S32" s="21">
        <v>96</v>
      </c>
      <c r="T32" s="25">
        <v>15.588679082539244</v>
      </c>
      <c r="U32" s="21">
        <v>0.30455090623163877</v>
      </c>
    </row>
    <row r="33" spans="1:21" s="2" customFormat="1" x14ac:dyDescent="0.25">
      <c r="A33" s="18" t="s">
        <v>285</v>
      </c>
      <c r="B33" s="19" t="s">
        <v>286</v>
      </c>
      <c r="C33" s="20">
        <v>250</v>
      </c>
      <c r="D33" s="21">
        <v>1.325</v>
      </c>
      <c r="E33" s="22">
        <v>2.2238557871937702E-2</v>
      </c>
      <c r="F33" s="23">
        <v>1.1999999999999999E-3</v>
      </c>
      <c r="G33" s="23">
        <v>2.4228495578184628E-3</v>
      </c>
      <c r="H33" s="23">
        <v>5.3000000000000001E-5</v>
      </c>
      <c r="I33" s="24">
        <v>1.0000000000000001E-5</v>
      </c>
      <c r="J33" s="22">
        <v>402.09089999999998</v>
      </c>
      <c r="K33" s="23">
        <v>8.5688849999999999</v>
      </c>
      <c r="L33" s="23">
        <v>6.6600000000000006E-2</v>
      </c>
      <c r="M33" s="24">
        <v>3.8999999999999998E-3</v>
      </c>
      <c r="N33" s="25">
        <v>22.346850005571344</v>
      </c>
      <c r="O33" s="26">
        <v>1.2</v>
      </c>
      <c r="P33" s="28">
        <v>15.599801386629283</v>
      </c>
      <c r="Q33" s="28">
        <v>0.34158253678765482</v>
      </c>
      <c r="R33" s="26">
        <v>740</v>
      </c>
      <c r="S33" s="21">
        <v>130</v>
      </c>
      <c r="T33" s="25">
        <v>15.599801386629283</v>
      </c>
      <c r="U33" s="21">
        <v>0.34158253678765482</v>
      </c>
    </row>
    <row r="34" spans="1:21" s="2" customFormat="1" x14ac:dyDescent="0.25">
      <c r="A34" s="18" t="s">
        <v>287</v>
      </c>
      <c r="B34" s="19" t="s">
        <v>288</v>
      </c>
      <c r="C34" s="20">
        <v>132.6</v>
      </c>
      <c r="D34" s="21">
        <v>2.41</v>
      </c>
      <c r="E34" s="22">
        <v>1.6902553365901928E-2</v>
      </c>
      <c r="F34" s="23">
        <v>1.8E-3</v>
      </c>
      <c r="G34" s="23">
        <v>2.4237948354959293E-3</v>
      </c>
      <c r="H34" s="23">
        <v>6.3999999999999997E-5</v>
      </c>
      <c r="I34" s="24">
        <v>0.12687000000000001</v>
      </c>
      <c r="J34" s="22">
        <v>410.34059999999999</v>
      </c>
      <c r="K34" s="23">
        <v>10.77628</v>
      </c>
      <c r="L34" s="23">
        <v>5.0599999999999999E-2</v>
      </c>
      <c r="M34" s="24">
        <v>5.5999999999999999E-3</v>
      </c>
      <c r="N34" s="25">
        <v>17.029509517874107</v>
      </c>
      <c r="O34" s="26">
        <v>1.8</v>
      </c>
      <c r="P34" s="28">
        <v>15.60588030687353</v>
      </c>
      <c r="Q34" s="28">
        <v>0.42448988962626083</v>
      </c>
      <c r="R34" s="26">
        <v>70</v>
      </c>
      <c r="S34" s="21">
        <v>200</v>
      </c>
      <c r="T34" s="25">
        <v>15.60588030687353</v>
      </c>
      <c r="U34" s="21">
        <v>0.42448988962626083</v>
      </c>
    </row>
    <row r="35" spans="1:21" s="2" customFormat="1" x14ac:dyDescent="0.25">
      <c r="A35" s="18" t="s">
        <v>289</v>
      </c>
      <c r="B35" s="19" t="s">
        <v>290</v>
      </c>
      <c r="C35" s="20">
        <v>82.6</v>
      </c>
      <c r="D35" s="21">
        <v>2.681</v>
      </c>
      <c r="E35" s="22">
        <v>2.1028301689739053E-2</v>
      </c>
      <c r="F35" s="23">
        <v>2.7000000000000001E-3</v>
      </c>
      <c r="G35" s="23">
        <v>2.425758771803288E-3</v>
      </c>
      <c r="H35" s="23">
        <v>7.2000000000000002E-5</v>
      </c>
      <c r="I35" s="24">
        <v>3.9218000000000003E-2</v>
      </c>
      <c r="J35" s="22">
        <v>403.55130000000003</v>
      </c>
      <c r="K35" s="23">
        <v>11.72546</v>
      </c>
      <c r="L35" s="23">
        <v>6.2899999999999998E-2</v>
      </c>
      <c r="M35" s="24">
        <v>8.0999999999999996E-3</v>
      </c>
      <c r="N35" s="25">
        <v>21.143264797497316</v>
      </c>
      <c r="O35" s="26">
        <v>2.7</v>
      </c>
      <c r="P35" s="28">
        <v>15.618510029478637</v>
      </c>
      <c r="Q35" s="28">
        <v>0.48234694621470092</v>
      </c>
      <c r="R35" s="26">
        <v>400</v>
      </c>
      <c r="S35" s="21">
        <v>250</v>
      </c>
      <c r="T35" s="25">
        <v>15.618510029478637</v>
      </c>
      <c r="U35" s="21">
        <v>0.48234694621470092</v>
      </c>
    </row>
    <row r="36" spans="1:21" s="2" customFormat="1" x14ac:dyDescent="0.25">
      <c r="A36" s="18" t="s">
        <v>253</v>
      </c>
      <c r="B36" s="19" t="s">
        <v>291</v>
      </c>
      <c r="C36" s="20">
        <v>378</v>
      </c>
      <c r="D36" s="21">
        <v>1.72</v>
      </c>
      <c r="E36" s="22">
        <v>2.129934572060882E-2</v>
      </c>
      <c r="F36" s="23">
        <v>1.4E-3</v>
      </c>
      <c r="G36" s="23">
        <v>2.426168095215786E-3</v>
      </c>
      <c r="H36" s="23">
        <v>4.6999999999999997E-5</v>
      </c>
      <c r="I36" s="24">
        <v>0.54356000000000004</v>
      </c>
      <c r="J36" s="22">
        <v>403.06330000000003</v>
      </c>
      <c r="K36" s="23">
        <v>7.6356200000000003</v>
      </c>
      <c r="L36" s="23">
        <v>6.3700000000000007E-2</v>
      </c>
      <c r="M36" s="24">
        <v>3.8999999999999998E-3</v>
      </c>
      <c r="N36" s="25">
        <v>21.412938753184267</v>
      </c>
      <c r="O36" s="26">
        <v>1.4</v>
      </c>
      <c r="P36" s="28">
        <v>15.62114231190902</v>
      </c>
      <c r="Q36" s="28">
        <v>0.30615619000107258</v>
      </c>
      <c r="R36" s="26">
        <v>620</v>
      </c>
      <c r="S36" s="21">
        <v>120</v>
      </c>
      <c r="T36" s="25">
        <v>15.62114231190902</v>
      </c>
      <c r="U36" s="21">
        <v>0.30615619000107258</v>
      </c>
    </row>
    <row r="37" spans="1:21" s="2" customFormat="1" x14ac:dyDescent="0.25">
      <c r="A37" s="18" t="s">
        <v>292</v>
      </c>
      <c r="B37" s="19" t="s">
        <v>293</v>
      </c>
      <c r="C37" s="20">
        <v>426</v>
      </c>
      <c r="D37" s="21">
        <v>2.157</v>
      </c>
      <c r="E37" s="22">
        <v>1.6672873164168198E-2</v>
      </c>
      <c r="F37" s="23">
        <v>6.7000000000000002E-4</v>
      </c>
      <c r="G37" s="23">
        <v>2.4292664955440912E-3</v>
      </c>
      <c r="H37" s="23">
        <v>3.4E-5</v>
      </c>
      <c r="I37" s="24">
        <v>1.0000000000000001E-5</v>
      </c>
      <c r="J37" s="22">
        <v>409.83609999999999</v>
      </c>
      <c r="K37" s="23">
        <v>5.7108299999999996</v>
      </c>
      <c r="L37" s="23">
        <v>4.9799999999999997E-2</v>
      </c>
      <c r="M37" s="24">
        <v>2.0999999999999999E-3</v>
      </c>
      <c r="N37" s="25">
        <v>16.800006791178458</v>
      </c>
      <c r="O37" s="26">
        <v>0.67</v>
      </c>
      <c r="P37" s="28">
        <v>15.641067510977702</v>
      </c>
      <c r="Q37" s="28">
        <v>0.22177957206899798</v>
      </c>
      <c r="R37" s="26">
        <v>141</v>
      </c>
      <c r="S37" s="21">
        <v>88</v>
      </c>
      <c r="T37" s="25">
        <v>15.641067510977702</v>
      </c>
      <c r="U37" s="21">
        <v>0.22177957206899798</v>
      </c>
    </row>
    <row r="38" spans="1:21" s="2" customFormat="1" x14ac:dyDescent="0.25">
      <c r="A38" s="18" t="s">
        <v>294</v>
      </c>
      <c r="B38" s="19" t="s">
        <v>295</v>
      </c>
      <c r="C38" s="20">
        <v>827</v>
      </c>
      <c r="D38" s="21">
        <v>1.913</v>
      </c>
      <c r="E38" s="22">
        <v>1.7083359604212242E-2</v>
      </c>
      <c r="F38" s="23">
        <v>1E-3</v>
      </c>
      <c r="G38" s="23">
        <v>2.430508608285642E-3</v>
      </c>
      <c r="H38" s="23">
        <v>8.0000000000000007E-5</v>
      </c>
      <c r="I38" s="24">
        <v>1.0000000000000001E-5</v>
      </c>
      <c r="J38" s="22">
        <v>408.99799999999999</v>
      </c>
      <c r="K38" s="23">
        <v>13.382350000000001</v>
      </c>
      <c r="L38" s="23">
        <v>5.0999999999999997E-2</v>
      </c>
      <c r="M38" s="24">
        <v>4.1000000000000003E-3</v>
      </c>
      <c r="N38" s="25">
        <v>17.210139585009401</v>
      </c>
      <c r="O38" s="26">
        <v>1</v>
      </c>
      <c r="P38" s="28">
        <v>15.649055274802819</v>
      </c>
      <c r="Q38" s="28">
        <v>0.51816104485247283</v>
      </c>
      <c r="R38" s="26">
        <v>200</v>
      </c>
      <c r="S38" s="21">
        <v>160</v>
      </c>
      <c r="T38" s="25">
        <v>15.649055274802819</v>
      </c>
      <c r="U38" s="21">
        <v>0.51816104485247283</v>
      </c>
    </row>
    <row r="39" spans="1:21" s="2" customFormat="1" x14ac:dyDescent="0.25">
      <c r="A39" s="18" t="s">
        <v>287</v>
      </c>
      <c r="B39" s="19" t="s">
        <v>296</v>
      </c>
      <c r="C39" s="20">
        <v>209</v>
      </c>
      <c r="D39" s="21">
        <v>2.3969999999999998</v>
      </c>
      <c r="E39" s="22">
        <v>4.251778540590867E-2</v>
      </c>
      <c r="F39" s="23">
        <v>3.3E-3</v>
      </c>
      <c r="G39" s="23">
        <v>2.4311013828774986E-3</v>
      </c>
      <c r="H39" s="23">
        <v>5.8999999999999998E-5</v>
      </c>
      <c r="I39" s="24">
        <v>0.51165000000000005</v>
      </c>
      <c r="J39" s="22">
        <v>369.13990000000001</v>
      </c>
      <c r="K39" s="23">
        <v>8.0395920000000007</v>
      </c>
      <c r="L39" s="23">
        <v>0.12690000000000001</v>
      </c>
      <c r="M39" s="24">
        <v>7.9000000000000008E-3</v>
      </c>
      <c r="N39" s="25">
        <v>42.305039254958281</v>
      </c>
      <c r="O39" s="26">
        <v>3.2</v>
      </c>
      <c r="P39" s="28">
        <v>15.652867279098659</v>
      </c>
      <c r="Q39" s="28">
        <v>0.38377643895677266</v>
      </c>
      <c r="R39" s="26">
        <v>1940</v>
      </c>
      <c r="S39" s="21">
        <v>130</v>
      </c>
      <c r="T39" s="25">
        <v>15.652867279098659</v>
      </c>
      <c r="U39" s="21">
        <v>0.38377643895677266</v>
      </c>
    </row>
    <row r="40" spans="1:21" s="2" customFormat="1" x14ac:dyDescent="0.25">
      <c r="A40" s="18" t="s">
        <v>297</v>
      </c>
      <c r="B40" s="19" t="s">
        <v>298</v>
      </c>
      <c r="C40" s="20">
        <v>176.1</v>
      </c>
      <c r="D40" s="21">
        <v>2.2200000000000002</v>
      </c>
      <c r="E40" s="22">
        <v>1.6482424910725962E-2</v>
      </c>
      <c r="F40" s="23">
        <v>9.1E-4</v>
      </c>
      <c r="G40" s="23">
        <v>2.440726309961283E-3</v>
      </c>
      <c r="H40" s="23">
        <v>4.3999999999999999E-5</v>
      </c>
      <c r="I40" s="24">
        <v>3.4221000000000001E-2</v>
      </c>
      <c r="J40" s="22">
        <v>408.32990000000001</v>
      </c>
      <c r="K40" s="23">
        <v>7.3362670000000003</v>
      </c>
      <c r="L40" s="23">
        <v>4.9000000000000002E-2</v>
      </c>
      <c r="M40" s="24">
        <v>2.7000000000000001E-3</v>
      </c>
      <c r="N40" s="25">
        <v>16.60966637474505</v>
      </c>
      <c r="O40" s="26">
        <v>0.91</v>
      </c>
      <c r="P40" s="28">
        <v>15.714762773463129</v>
      </c>
      <c r="Q40" s="28">
        <v>0.28725931113782793</v>
      </c>
      <c r="R40" s="26">
        <v>100</v>
      </c>
      <c r="S40" s="21">
        <v>110</v>
      </c>
      <c r="T40" s="25">
        <v>15.714762773463129</v>
      </c>
      <c r="U40" s="21">
        <v>0.28725931113782793</v>
      </c>
    </row>
    <row r="41" spans="1:21" s="2" customFormat="1" x14ac:dyDescent="0.25">
      <c r="A41" s="18" t="s">
        <v>299</v>
      </c>
      <c r="B41" s="19" t="s">
        <v>300</v>
      </c>
      <c r="C41" s="20">
        <v>169.1</v>
      </c>
      <c r="D41" s="21">
        <v>2.0680000000000001</v>
      </c>
      <c r="E41" s="22">
        <v>1.8672568020684371E-2</v>
      </c>
      <c r="F41" s="23">
        <v>1.2999999999999999E-3</v>
      </c>
      <c r="G41" s="23">
        <v>2.4412099075545868E-3</v>
      </c>
      <c r="H41" s="23">
        <v>5.0000000000000002E-5</v>
      </c>
      <c r="I41" s="24">
        <v>2.6731999999999999E-2</v>
      </c>
      <c r="J41" s="22">
        <v>404.85829999999999</v>
      </c>
      <c r="K41" s="23">
        <v>8.1955120000000008</v>
      </c>
      <c r="L41" s="23">
        <v>5.5500000000000001E-2</v>
      </c>
      <c r="M41" s="24">
        <v>3.8E-3</v>
      </c>
      <c r="N41" s="25">
        <v>18.79641943957968</v>
      </c>
      <c r="O41" s="26">
        <v>1.3</v>
      </c>
      <c r="P41" s="28">
        <v>15.717872652730723</v>
      </c>
      <c r="Q41" s="28">
        <v>0.32708640209811035</v>
      </c>
      <c r="R41" s="26">
        <v>310</v>
      </c>
      <c r="S41" s="21">
        <v>140</v>
      </c>
      <c r="T41" s="25">
        <v>15.717872652730723</v>
      </c>
      <c r="U41" s="21">
        <v>0.32708640209811035</v>
      </c>
    </row>
    <row r="42" spans="1:21" s="2" customFormat="1" x14ac:dyDescent="0.25">
      <c r="A42" s="18" t="s">
        <v>301</v>
      </c>
      <c r="B42" s="19" t="s">
        <v>302</v>
      </c>
      <c r="C42" s="20">
        <v>201</v>
      </c>
      <c r="D42" s="21">
        <v>2.2599999999999998</v>
      </c>
      <c r="E42" s="22">
        <v>1.652744277498587E-2</v>
      </c>
      <c r="F42" s="23">
        <v>8.5999999999999998E-4</v>
      </c>
      <c r="G42" s="23">
        <v>2.4424080731439979E-3</v>
      </c>
      <c r="H42" s="23">
        <v>4.1999999999999998E-5</v>
      </c>
      <c r="I42" s="24">
        <v>0.11466999999999999</v>
      </c>
      <c r="J42" s="22">
        <v>407.99669999999998</v>
      </c>
      <c r="K42" s="23">
        <v>6.9913759999999998</v>
      </c>
      <c r="L42" s="23">
        <v>4.9099999999999998E-2</v>
      </c>
      <c r="M42" s="24">
        <v>2.5999999999999999E-3</v>
      </c>
      <c r="N42" s="25">
        <v>16.654661967042991</v>
      </c>
      <c r="O42" s="26">
        <v>0.86</v>
      </c>
      <c r="P42" s="28">
        <v>15.725577710099929</v>
      </c>
      <c r="Q42" s="28">
        <v>0.27426257757615197</v>
      </c>
      <c r="R42" s="26">
        <v>90</v>
      </c>
      <c r="S42" s="21">
        <v>100</v>
      </c>
      <c r="T42" s="25">
        <v>15.725577710099929</v>
      </c>
      <c r="U42" s="21">
        <v>0.27426257757615197</v>
      </c>
    </row>
    <row r="43" spans="1:21" s="2" customFormat="1" x14ac:dyDescent="0.25">
      <c r="A43" s="18" t="s">
        <v>303</v>
      </c>
      <c r="B43" s="19" t="s">
        <v>304</v>
      </c>
      <c r="C43" s="20">
        <v>274</v>
      </c>
      <c r="D43" s="21">
        <v>1.948</v>
      </c>
      <c r="E43" s="22">
        <v>1.5792538018766029E-2</v>
      </c>
      <c r="F43" s="23">
        <v>9.5E-4</v>
      </c>
      <c r="G43" s="23">
        <v>2.4432794665858459E-3</v>
      </c>
      <c r="H43" s="23">
        <v>3.6000000000000001E-5</v>
      </c>
      <c r="I43" s="24">
        <v>1.4593999999999999E-2</v>
      </c>
      <c r="J43" s="22">
        <v>408.99799999999999</v>
      </c>
      <c r="K43" s="23">
        <v>6.0220560000000001</v>
      </c>
      <c r="L43" s="23">
        <v>4.6899999999999997E-2</v>
      </c>
      <c r="M43" s="24">
        <v>3.0000000000000001E-3</v>
      </c>
      <c r="N43" s="25">
        <v>15.919871417080319</v>
      </c>
      <c r="O43" s="26">
        <v>0.95</v>
      </c>
      <c r="P43" s="28">
        <v>15.731181384240848</v>
      </c>
      <c r="Q43" s="28">
        <v>0.23910602143936183</v>
      </c>
      <c r="R43" s="26">
        <v>20</v>
      </c>
      <c r="S43" s="21">
        <v>120</v>
      </c>
      <c r="T43" s="25">
        <v>15.731181384240848</v>
      </c>
      <c r="U43" s="21">
        <v>0.23910602143936183</v>
      </c>
    </row>
    <row r="44" spans="1:21" s="2" customFormat="1" x14ac:dyDescent="0.25">
      <c r="A44" s="18" t="s">
        <v>289</v>
      </c>
      <c r="B44" s="19" t="s">
        <v>305</v>
      </c>
      <c r="C44" s="20">
        <v>565</v>
      </c>
      <c r="D44" s="21">
        <v>1.5169999999999999</v>
      </c>
      <c r="E44" s="22">
        <v>1.5837142306205265E-2</v>
      </c>
      <c r="F44" s="23">
        <v>9.1E-4</v>
      </c>
      <c r="G44" s="23">
        <v>2.4449670913821997E-3</v>
      </c>
      <c r="H44" s="23">
        <v>4.5000000000000003E-5</v>
      </c>
      <c r="I44" s="24">
        <v>0.17516999999999999</v>
      </c>
      <c r="J44" s="22">
        <v>408.66370000000001</v>
      </c>
      <c r="K44" s="23">
        <v>7.5152700000000001</v>
      </c>
      <c r="L44" s="23">
        <v>4.7E-2</v>
      </c>
      <c r="M44" s="24">
        <v>2.5999999999999999E-3</v>
      </c>
      <c r="N44" s="25">
        <v>15.964483924094404</v>
      </c>
      <c r="O44" s="26">
        <v>0.91</v>
      </c>
      <c r="P44" s="28">
        <v>15.742033987562227</v>
      </c>
      <c r="Q44" s="28">
        <v>0.29391105383529476</v>
      </c>
      <c r="R44" s="26">
        <v>80</v>
      </c>
      <c r="S44" s="21">
        <v>120</v>
      </c>
      <c r="T44" s="25">
        <v>15.742033987562227</v>
      </c>
      <c r="U44" s="21">
        <v>0.29391105383529476</v>
      </c>
    </row>
    <row r="45" spans="1:21" s="2" customFormat="1" x14ac:dyDescent="0.25">
      <c r="A45" s="18" t="s">
        <v>306</v>
      </c>
      <c r="B45" s="19" t="s">
        <v>307</v>
      </c>
      <c r="C45" s="20">
        <v>388</v>
      </c>
      <c r="D45" s="21">
        <v>0.996</v>
      </c>
      <c r="E45" s="22">
        <v>2.2167058450924603E-2</v>
      </c>
      <c r="F45" s="23">
        <v>1.8E-3</v>
      </c>
      <c r="G45" s="23">
        <v>2.4481428401077476E-3</v>
      </c>
      <c r="H45" s="23">
        <v>5.3999999999999998E-5</v>
      </c>
      <c r="I45" s="24">
        <v>0.53625</v>
      </c>
      <c r="J45" s="22">
        <v>398.40640000000002</v>
      </c>
      <c r="K45" s="23">
        <v>8.5712930000000007</v>
      </c>
      <c r="L45" s="23">
        <v>6.5699999999999995E-2</v>
      </c>
      <c r="M45" s="24">
        <v>4.4999999999999997E-3</v>
      </c>
      <c r="N45" s="25">
        <v>22.275784306586672</v>
      </c>
      <c r="O45" s="26">
        <v>1.8</v>
      </c>
      <c r="P45" s="28">
        <v>15.762456215083924</v>
      </c>
      <c r="Q45" s="28">
        <v>0.3512741960515065</v>
      </c>
      <c r="R45" s="26">
        <v>750</v>
      </c>
      <c r="S45" s="21">
        <v>160</v>
      </c>
      <c r="T45" s="25">
        <v>15.762456215083924</v>
      </c>
      <c r="U45" s="21">
        <v>0.3512741960515065</v>
      </c>
    </row>
    <row r="46" spans="1:21" s="2" customFormat="1" x14ac:dyDescent="0.25">
      <c r="A46" s="18" t="s">
        <v>308</v>
      </c>
      <c r="B46" s="19" t="s">
        <v>309</v>
      </c>
      <c r="C46" s="20">
        <v>147.69999999999999</v>
      </c>
      <c r="D46" s="21">
        <v>2.3140000000000001</v>
      </c>
      <c r="E46" s="22">
        <v>5.7752692707073415E-2</v>
      </c>
      <c r="F46" s="23">
        <v>6.0000000000000001E-3</v>
      </c>
      <c r="G46" s="23">
        <v>2.4505873330813444E-3</v>
      </c>
      <c r="H46" s="23">
        <v>8.3999999999999995E-5</v>
      </c>
      <c r="I46" s="24">
        <v>0.17358000000000001</v>
      </c>
      <c r="J46" s="22">
        <v>343.28870000000001</v>
      </c>
      <c r="K46" s="23">
        <v>9.8991589999999992</v>
      </c>
      <c r="L46" s="23">
        <v>0.17100000000000001</v>
      </c>
      <c r="M46" s="24">
        <v>1.4E-2</v>
      </c>
      <c r="N46" s="25">
        <v>57.045015299045723</v>
      </c>
      <c r="O46" s="26">
        <v>5.7</v>
      </c>
      <c r="P46" s="28">
        <v>15.778175925945369</v>
      </c>
      <c r="Q46" s="28">
        <v>0.56544249254469436</v>
      </c>
      <c r="R46" s="26">
        <v>2480</v>
      </c>
      <c r="S46" s="21">
        <v>150</v>
      </c>
      <c r="T46" s="25">
        <v>15.778175925945369</v>
      </c>
      <c r="U46" s="21">
        <v>0.56544249254469436</v>
      </c>
    </row>
    <row r="47" spans="1:21" s="2" customFormat="1" x14ac:dyDescent="0.25">
      <c r="A47" s="18" t="s">
        <v>310</v>
      </c>
      <c r="B47" s="19" t="s">
        <v>311</v>
      </c>
      <c r="C47" s="20">
        <v>198</v>
      </c>
      <c r="D47" s="21">
        <v>2.2999999999999998</v>
      </c>
      <c r="E47" s="22">
        <v>1.6518089852845357E-2</v>
      </c>
      <c r="F47" s="23">
        <v>8.9999999999999998E-4</v>
      </c>
      <c r="G47" s="23">
        <v>2.4510096542138538E-3</v>
      </c>
      <c r="H47" s="23">
        <v>4.6999999999999997E-5</v>
      </c>
      <c r="I47" s="24">
        <v>8.9219999999999994E-2</v>
      </c>
      <c r="J47" s="22">
        <v>406.6694</v>
      </c>
      <c r="K47" s="23">
        <v>7.7728590000000004</v>
      </c>
      <c r="L47" s="23">
        <v>4.8899999999999999E-2</v>
      </c>
      <c r="M47" s="24">
        <v>2.7000000000000001E-3</v>
      </c>
      <c r="N47" s="25">
        <v>16.64531383612557</v>
      </c>
      <c r="O47" s="26">
        <v>0.9</v>
      </c>
      <c r="P47" s="28">
        <v>15.780891727002574</v>
      </c>
      <c r="Q47" s="28">
        <v>0.30624494667696667</v>
      </c>
      <c r="R47" s="26">
        <v>100</v>
      </c>
      <c r="S47" s="21">
        <v>110</v>
      </c>
      <c r="T47" s="25">
        <v>15.780891727002574</v>
      </c>
      <c r="U47" s="21">
        <v>0.30624494667696667</v>
      </c>
    </row>
    <row r="48" spans="1:21" s="2" customFormat="1" x14ac:dyDescent="0.25">
      <c r="A48" s="18" t="s">
        <v>312</v>
      </c>
      <c r="B48" s="19" t="s">
        <v>313</v>
      </c>
      <c r="C48" s="20">
        <v>203</v>
      </c>
      <c r="D48" s="21">
        <v>2.2250000000000001</v>
      </c>
      <c r="E48" s="22">
        <v>1.8034230961546684E-2</v>
      </c>
      <c r="F48" s="23">
        <v>1.2999999999999999E-3</v>
      </c>
      <c r="G48" s="23">
        <v>2.4550733673565084E-3</v>
      </c>
      <c r="H48" s="23">
        <v>6.0000000000000002E-5</v>
      </c>
      <c r="I48" s="24">
        <v>2.0506E-2</v>
      </c>
      <c r="J48" s="22">
        <v>403.71420000000001</v>
      </c>
      <c r="K48" s="23">
        <v>9.7791080000000008</v>
      </c>
      <c r="L48" s="23">
        <v>5.33E-2</v>
      </c>
      <c r="M48" s="24">
        <v>4.1999999999999997E-3</v>
      </c>
      <c r="N48" s="25">
        <v>18.159556273269128</v>
      </c>
      <c r="O48" s="26">
        <v>1.3</v>
      </c>
      <c r="P48" s="28">
        <v>15.807024001483525</v>
      </c>
      <c r="Q48" s="28">
        <v>0.39195331962484276</v>
      </c>
      <c r="R48" s="26">
        <v>220</v>
      </c>
      <c r="S48" s="21">
        <v>150</v>
      </c>
      <c r="T48" s="25">
        <v>15.807024001483525</v>
      </c>
      <c r="U48" s="21">
        <v>0.39195331962484276</v>
      </c>
    </row>
    <row r="49" spans="1:21" s="2" customFormat="1" x14ac:dyDescent="0.25">
      <c r="A49" s="18" t="s">
        <v>314</v>
      </c>
      <c r="B49" s="19" t="s">
        <v>315</v>
      </c>
      <c r="C49" s="20">
        <v>176.9</v>
      </c>
      <c r="D49" s="21">
        <v>1.6459999999999999</v>
      </c>
      <c r="E49" s="22">
        <v>1.7163181761727375E-2</v>
      </c>
      <c r="F49" s="23">
        <v>8.7000000000000001E-4</v>
      </c>
      <c r="G49" s="23">
        <v>2.4563140888933521E-3</v>
      </c>
      <c r="H49" s="23">
        <v>4.6E-5</v>
      </c>
      <c r="I49" s="24">
        <v>0.13653000000000001</v>
      </c>
      <c r="J49" s="22">
        <v>404.85829999999999</v>
      </c>
      <c r="K49" s="23">
        <v>7.5398709999999998</v>
      </c>
      <c r="L49" s="23">
        <v>5.0700000000000002E-2</v>
      </c>
      <c r="M49" s="24">
        <v>2.5999999999999999E-3</v>
      </c>
      <c r="N49" s="25">
        <v>17.289873749602549</v>
      </c>
      <c r="O49" s="26">
        <v>0.86</v>
      </c>
      <c r="P49" s="28">
        <v>15.815002613367263</v>
      </c>
      <c r="Q49" s="28">
        <v>0.29895164971175797</v>
      </c>
      <c r="R49" s="26">
        <v>160</v>
      </c>
      <c r="S49" s="21">
        <v>100</v>
      </c>
      <c r="T49" s="25">
        <v>15.815002613367263</v>
      </c>
      <c r="U49" s="21">
        <v>0.29895164971175797</v>
      </c>
    </row>
    <row r="50" spans="1:21" s="2" customFormat="1" x14ac:dyDescent="0.25">
      <c r="A50" s="18" t="s">
        <v>316</v>
      </c>
      <c r="B50" s="19" t="s">
        <v>317</v>
      </c>
      <c r="C50" s="20">
        <v>206</v>
      </c>
      <c r="D50" s="21">
        <v>2.0070000000000001</v>
      </c>
      <c r="E50" s="22">
        <v>1.6488207539322133E-2</v>
      </c>
      <c r="F50" s="23">
        <v>8.3000000000000001E-4</v>
      </c>
      <c r="G50" s="23">
        <v>2.4566231546276907E-3</v>
      </c>
      <c r="H50" s="23">
        <v>4.3000000000000002E-5</v>
      </c>
      <c r="I50" s="24">
        <v>1.0000000000000001E-5</v>
      </c>
      <c r="J50" s="22">
        <v>405.8442</v>
      </c>
      <c r="K50" s="23">
        <v>7.0825079999999998</v>
      </c>
      <c r="L50" s="23">
        <v>4.87E-2</v>
      </c>
      <c r="M50" s="24">
        <v>2.8E-3</v>
      </c>
      <c r="N50" s="25">
        <v>16.615446254011658</v>
      </c>
      <c r="O50" s="26">
        <v>0.83</v>
      </c>
      <c r="P50" s="28">
        <v>15.816990096909446</v>
      </c>
      <c r="Q50" s="28">
        <v>0.28152844481304196</v>
      </c>
      <c r="R50" s="26">
        <v>70</v>
      </c>
      <c r="S50" s="21">
        <v>110</v>
      </c>
      <c r="T50" s="25">
        <v>15.816990096909446</v>
      </c>
      <c r="U50" s="21">
        <v>0.28152844481304196</v>
      </c>
    </row>
    <row r="51" spans="1:21" s="2" customFormat="1" x14ac:dyDescent="0.25">
      <c r="A51" s="18" t="s">
        <v>318</v>
      </c>
      <c r="B51" s="19" t="s">
        <v>319</v>
      </c>
      <c r="C51" s="20">
        <v>197.2</v>
      </c>
      <c r="D51" s="21">
        <v>1.1499999999999999</v>
      </c>
      <c r="E51" s="22">
        <v>2.6815721378999322E-2</v>
      </c>
      <c r="F51" s="23">
        <v>1.4E-3</v>
      </c>
      <c r="G51" s="23">
        <v>2.4567352642175244E-3</v>
      </c>
      <c r="H51" s="23">
        <v>5.3000000000000001E-5</v>
      </c>
      <c r="I51" s="24">
        <v>1.0000000000000001E-5</v>
      </c>
      <c r="J51" s="22">
        <v>390.01560000000001</v>
      </c>
      <c r="K51" s="23">
        <v>8.0619449999999997</v>
      </c>
      <c r="L51" s="23">
        <v>7.9200000000000007E-2</v>
      </c>
      <c r="M51" s="24">
        <v>4.7999999999999996E-3</v>
      </c>
      <c r="N51" s="25">
        <v>26.885934407600793</v>
      </c>
      <c r="O51" s="26">
        <v>1.4</v>
      </c>
      <c r="P51" s="28">
        <v>15.817711030655659</v>
      </c>
      <c r="Q51" s="28">
        <v>0.34200900495191677</v>
      </c>
      <c r="R51" s="26">
        <v>1050</v>
      </c>
      <c r="S51" s="21">
        <v>120</v>
      </c>
      <c r="T51" s="25">
        <v>15.817711030655659</v>
      </c>
      <c r="U51" s="21">
        <v>0.34200900495191677</v>
      </c>
    </row>
    <row r="52" spans="1:21" s="2" customFormat="1" x14ac:dyDescent="0.25">
      <c r="A52" s="18" t="s">
        <v>320</v>
      </c>
      <c r="B52" s="19" t="s">
        <v>321</v>
      </c>
      <c r="C52" s="20">
        <v>309</v>
      </c>
      <c r="D52" s="21">
        <v>1.6339999999999999</v>
      </c>
      <c r="E52" s="22">
        <v>1.6560195850883273E-2</v>
      </c>
      <c r="F52" s="23">
        <v>6.9999999999999999E-4</v>
      </c>
      <c r="G52" s="23">
        <v>2.4622928473265748E-3</v>
      </c>
      <c r="H52" s="23">
        <v>3.6000000000000001E-5</v>
      </c>
      <c r="I52" s="24">
        <v>0.25841999999999998</v>
      </c>
      <c r="J52" s="22">
        <v>404.85829999999999</v>
      </c>
      <c r="K52" s="23">
        <v>5.9007690000000004</v>
      </c>
      <c r="L52" s="23">
        <v>4.8800000000000003E-2</v>
      </c>
      <c r="M52" s="24">
        <v>2.0999999999999999E-3</v>
      </c>
      <c r="N52" s="25">
        <v>16.687397586537816</v>
      </c>
      <c r="O52" s="26">
        <v>0.7</v>
      </c>
      <c r="P52" s="28">
        <v>15.853449613681185</v>
      </c>
      <c r="Q52" s="28">
        <v>0.23474734659636451</v>
      </c>
      <c r="R52" s="26">
        <v>94</v>
      </c>
      <c r="S52" s="21">
        <v>87</v>
      </c>
      <c r="T52" s="25">
        <v>15.853449613681185</v>
      </c>
      <c r="U52" s="21">
        <v>0.23474734659636451</v>
      </c>
    </row>
    <row r="53" spans="1:21" s="2" customFormat="1" x14ac:dyDescent="0.25">
      <c r="A53" s="18" t="s">
        <v>322</v>
      </c>
      <c r="B53" s="19" t="s">
        <v>323</v>
      </c>
      <c r="C53" s="20">
        <v>420.7</v>
      </c>
      <c r="D53" s="21">
        <v>2.95</v>
      </c>
      <c r="E53" s="22">
        <v>1.5902745155253792E-2</v>
      </c>
      <c r="F53" s="23">
        <v>5.0000000000000001E-4</v>
      </c>
      <c r="G53" s="23">
        <v>2.4655868384908519E-3</v>
      </c>
      <c r="H53" s="23">
        <v>3.4999999999999997E-5</v>
      </c>
      <c r="I53" s="24">
        <v>0.26053999999999999</v>
      </c>
      <c r="J53" s="22">
        <v>405.35059999999999</v>
      </c>
      <c r="K53" s="23">
        <v>5.75082</v>
      </c>
      <c r="L53" s="23">
        <v>4.6800000000000001E-2</v>
      </c>
      <c r="M53" s="24">
        <v>1.5E-3</v>
      </c>
      <c r="N53" s="25">
        <v>16.030095303162138</v>
      </c>
      <c r="O53" s="26">
        <v>0.5</v>
      </c>
      <c r="P53" s="28">
        <v>15.874631853274481</v>
      </c>
      <c r="Q53" s="28">
        <v>0.22706120594980572</v>
      </c>
      <c r="R53" s="26">
        <v>28</v>
      </c>
      <c r="S53" s="21">
        <v>65</v>
      </c>
      <c r="T53" s="25">
        <v>15.874631853274481</v>
      </c>
      <c r="U53" s="21">
        <v>0.22706120594980572</v>
      </c>
    </row>
    <row r="54" spans="1:21" s="2" customFormat="1" x14ac:dyDescent="0.25">
      <c r="A54" s="18" t="s">
        <v>324</v>
      </c>
      <c r="B54" s="19" t="s">
        <v>325</v>
      </c>
      <c r="C54" s="20">
        <v>231</v>
      </c>
      <c r="D54" s="21">
        <v>1.649</v>
      </c>
      <c r="E54" s="22">
        <v>1.6281884708771968E-2</v>
      </c>
      <c r="F54" s="23">
        <v>7.5000000000000002E-4</v>
      </c>
      <c r="G54" s="23">
        <v>2.4767396281377696E-3</v>
      </c>
      <c r="H54" s="23">
        <v>4.6E-5</v>
      </c>
      <c r="I54" s="24">
        <v>6.3735E-2</v>
      </c>
      <c r="J54" s="22">
        <v>403.06330000000003</v>
      </c>
      <c r="K54" s="23">
        <v>7.47316</v>
      </c>
      <c r="L54" s="23">
        <v>4.7699999999999999E-2</v>
      </c>
      <c r="M54" s="24">
        <v>2.3E-3</v>
      </c>
      <c r="N54" s="25">
        <v>16.409201173363243</v>
      </c>
      <c r="O54" s="26">
        <v>0.75</v>
      </c>
      <c r="P54" s="28">
        <v>15.94635012706433</v>
      </c>
      <c r="Q54" s="28">
        <v>0.2990862282459727</v>
      </c>
      <c r="R54" s="26">
        <v>45</v>
      </c>
      <c r="S54" s="21">
        <v>94</v>
      </c>
      <c r="T54" s="25">
        <v>15.94635012706433</v>
      </c>
      <c r="U54" s="21">
        <v>0.2990862282459727</v>
      </c>
    </row>
    <row r="55" spans="1:21" s="2" customFormat="1" x14ac:dyDescent="0.25">
      <c r="A55" s="18" t="s">
        <v>326</v>
      </c>
      <c r="B55" s="19" t="s">
        <v>327</v>
      </c>
      <c r="C55" s="20">
        <v>472</v>
      </c>
      <c r="D55" s="21">
        <v>1.369</v>
      </c>
      <c r="E55" s="22">
        <v>2.711913838767202E-2</v>
      </c>
      <c r="F55" s="23">
        <v>2.5999999999999999E-3</v>
      </c>
      <c r="G55" s="23">
        <v>2.4845329599958443E-3</v>
      </c>
      <c r="H55" s="23">
        <v>4.5000000000000003E-5</v>
      </c>
      <c r="I55" s="24">
        <v>0.32299</v>
      </c>
      <c r="J55" s="22">
        <v>385.65370000000001</v>
      </c>
      <c r="K55" s="23">
        <v>6.6927940000000001</v>
      </c>
      <c r="L55" s="23">
        <v>7.9200000000000007E-2</v>
      </c>
      <c r="M55" s="24">
        <v>7.0000000000000001E-3</v>
      </c>
      <c r="N55" s="25">
        <v>27.186111697189894</v>
      </c>
      <c r="O55" s="26">
        <v>2.6</v>
      </c>
      <c r="P55" s="28">
        <v>15.996464855664582</v>
      </c>
      <c r="Q55" s="28">
        <v>0.31484342085550254</v>
      </c>
      <c r="R55" s="26">
        <v>960</v>
      </c>
      <c r="S55" s="21">
        <v>150</v>
      </c>
      <c r="T55" s="25">
        <v>15.996464855664582</v>
      </c>
      <c r="U55" s="21">
        <v>0.31484342085550254</v>
      </c>
    </row>
    <row r="56" spans="1:21" s="2" customFormat="1" x14ac:dyDescent="0.25">
      <c r="A56" s="18" t="s">
        <v>328</v>
      </c>
      <c r="B56" s="19" t="s">
        <v>329</v>
      </c>
      <c r="C56" s="20">
        <v>403</v>
      </c>
      <c r="D56" s="21">
        <v>2.085</v>
      </c>
      <c r="E56" s="22">
        <v>1.6864732680490099E-2</v>
      </c>
      <c r="F56" s="23">
        <v>9.6000000000000002E-4</v>
      </c>
      <c r="G56" s="23">
        <v>2.492252419871388E-3</v>
      </c>
      <c r="H56" s="23">
        <v>5.7000000000000003E-5</v>
      </c>
      <c r="I56" s="24">
        <v>7.6735999999999999E-2</v>
      </c>
      <c r="J56" s="22">
        <v>399.84010000000001</v>
      </c>
      <c r="K56" s="23">
        <v>9.1127079999999996</v>
      </c>
      <c r="L56" s="23">
        <v>4.9099999999999998E-2</v>
      </c>
      <c r="M56" s="24">
        <v>2.8999999999999998E-3</v>
      </c>
      <c r="N56" s="25">
        <v>16.99172162198419</v>
      </c>
      <c r="O56" s="26">
        <v>0.96</v>
      </c>
      <c r="P56" s="28">
        <v>16.046104169180946</v>
      </c>
      <c r="Q56" s="28">
        <v>0.37019413281874264</v>
      </c>
      <c r="R56" s="26">
        <v>110</v>
      </c>
      <c r="S56" s="21">
        <v>120</v>
      </c>
      <c r="T56" s="25">
        <v>16.046104169180946</v>
      </c>
      <c r="U56" s="21">
        <v>0.37019413281874264</v>
      </c>
    </row>
    <row r="57" spans="1:21" s="2" customFormat="1" x14ac:dyDescent="0.25">
      <c r="A57" s="18" t="s">
        <v>330</v>
      </c>
      <c r="B57" s="19" t="s">
        <v>331</v>
      </c>
      <c r="C57" s="20">
        <v>258.60000000000002</v>
      </c>
      <c r="D57" s="21">
        <v>1.645</v>
      </c>
      <c r="E57" s="22">
        <v>1.6496885339805908E-2</v>
      </c>
      <c r="F57" s="23">
        <v>6.8000000000000005E-4</v>
      </c>
      <c r="G57" s="23">
        <v>2.4937606934214429E-3</v>
      </c>
      <c r="H57" s="23">
        <v>3.8000000000000002E-5</v>
      </c>
      <c r="I57" s="24">
        <v>4.4963000000000003E-2</v>
      </c>
      <c r="J57" s="22">
        <v>400.1601</v>
      </c>
      <c r="K57" s="23">
        <v>6.084867</v>
      </c>
      <c r="L57" s="23">
        <v>4.8000000000000001E-2</v>
      </c>
      <c r="M57" s="24">
        <v>2E-3</v>
      </c>
      <c r="N57" s="25">
        <v>16.624119866971981</v>
      </c>
      <c r="O57" s="26">
        <v>0.68</v>
      </c>
      <c r="P57" s="28">
        <v>16.055802946069456</v>
      </c>
      <c r="Q57" s="28">
        <v>0.24735092958922092</v>
      </c>
      <c r="R57" s="26">
        <v>80</v>
      </c>
      <c r="S57" s="21">
        <v>87</v>
      </c>
      <c r="T57" s="25">
        <v>16.055802946069456</v>
      </c>
      <c r="U57" s="21">
        <v>0.24735092958922092</v>
      </c>
    </row>
    <row r="58" spans="1:21" s="2" customFormat="1" x14ac:dyDescent="0.25">
      <c r="A58" s="18" t="s">
        <v>332</v>
      </c>
      <c r="B58" s="19" t="s">
        <v>333</v>
      </c>
      <c r="C58" s="20">
        <v>248.7</v>
      </c>
      <c r="D58" s="21">
        <v>1.7569999999999999</v>
      </c>
      <c r="E58" s="22">
        <v>1.7321618782915108E-2</v>
      </c>
      <c r="F58" s="23">
        <v>1.2999999999999999E-3</v>
      </c>
      <c r="G58" s="23">
        <v>2.5036799764206474E-3</v>
      </c>
      <c r="H58" s="23">
        <v>4.8999999999999998E-5</v>
      </c>
      <c r="I58" s="24">
        <v>1E-4</v>
      </c>
      <c r="J58" s="22">
        <v>397.4563</v>
      </c>
      <c r="K58" s="23">
        <v>7.7406030000000001</v>
      </c>
      <c r="L58" s="23">
        <v>5.0200000000000002E-2</v>
      </c>
      <c r="M58" s="24">
        <v>3.8999999999999998E-3</v>
      </c>
      <c r="N58" s="25">
        <v>17.448117581902064</v>
      </c>
      <c r="O58" s="26">
        <v>1.3</v>
      </c>
      <c r="P58" s="28">
        <v>16.119587373227219</v>
      </c>
      <c r="Q58" s="28">
        <v>0.32380468824510894</v>
      </c>
      <c r="R58" s="26">
        <v>110</v>
      </c>
      <c r="S58" s="21">
        <v>150</v>
      </c>
      <c r="T58" s="25">
        <v>16.119587373227219</v>
      </c>
      <c r="U58" s="21">
        <v>0.32380468824510894</v>
      </c>
    </row>
    <row r="59" spans="1:21" s="2" customFormat="1" x14ac:dyDescent="0.25">
      <c r="A59" s="18" t="s">
        <v>334</v>
      </c>
      <c r="B59" s="19" t="s">
        <v>335</v>
      </c>
      <c r="C59" s="20">
        <v>170.8</v>
      </c>
      <c r="D59" s="21">
        <v>2.64</v>
      </c>
      <c r="E59" s="22">
        <v>1.726075713297727E-2</v>
      </c>
      <c r="F59" s="23">
        <v>9.8999999999999999E-4</v>
      </c>
      <c r="G59" s="23">
        <v>2.5149222079479117E-3</v>
      </c>
      <c r="H59" s="23">
        <v>4.1999999999999998E-5</v>
      </c>
      <c r="I59" s="24">
        <v>1.0000000000000001E-5</v>
      </c>
      <c r="J59" s="22">
        <v>395.88279999999997</v>
      </c>
      <c r="K59" s="23">
        <v>6.5823749999999999</v>
      </c>
      <c r="L59" s="23">
        <v>4.9799999999999997E-2</v>
      </c>
      <c r="M59" s="24">
        <v>3.2000000000000002E-3</v>
      </c>
      <c r="N59" s="25">
        <v>17.387333058494868</v>
      </c>
      <c r="O59" s="26">
        <v>0.99</v>
      </c>
      <c r="P59" s="28">
        <v>16.191878054897444</v>
      </c>
      <c r="Q59" s="28">
        <v>0.27702482485794838</v>
      </c>
      <c r="R59" s="26">
        <v>130</v>
      </c>
      <c r="S59" s="21">
        <v>130</v>
      </c>
      <c r="T59" s="25">
        <v>16.191878054897444</v>
      </c>
      <c r="U59" s="21">
        <v>0.27702482485794838</v>
      </c>
    </row>
    <row r="60" spans="1:21" s="2" customFormat="1" x14ac:dyDescent="0.25">
      <c r="A60" s="18" t="s">
        <v>336</v>
      </c>
      <c r="B60" s="19" t="s">
        <v>337</v>
      </c>
      <c r="C60" s="20">
        <v>655</v>
      </c>
      <c r="D60" s="21">
        <v>1.7949999999999999</v>
      </c>
      <c r="E60" s="22">
        <v>1.6889865752935385E-2</v>
      </c>
      <c r="F60" s="23">
        <v>4.4999999999999999E-4</v>
      </c>
      <c r="G60" s="23">
        <v>2.5164673108499791E-3</v>
      </c>
      <c r="H60" s="23">
        <v>2.8E-5</v>
      </c>
      <c r="I60" s="24">
        <v>0.11887</v>
      </c>
      <c r="J60" s="22">
        <v>396.19650000000001</v>
      </c>
      <c r="K60" s="23">
        <v>4.3952070000000001</v>
      </c>
      <c r="L60" s="23">
        <v>4.87E-2</v>
      </c>
      <c r="M60" s="24">
        <v>1.2999999999999999E-3</v>
      </c>
      <c r="N60" s="25">
        <v>17.016833061384055</v>
      </c>
      <c r="O60" s="26">
        <v>0.44</v>
      </c>
      <c r="P60" s="28">
        <v>16.20181343377854</v>
      </c>
      <c r="Q60" s="28">
        <v>0.18158218665100601</v>
      </c>
      <c r="R60" s="26">
        <v>120</v>
      </c>
      <c r="S60" s="21">
        <v>59</v>
      </c>
      <c r="T60" s="25">
        <v>16.20181343377854</v>
      </c>
      <c r="U60" s="21">
        <v>0.18158218665100601</v>
      </c>
    </row>
    <row r="61" spans="1:21" s="2" customFormat="1" x14ac:dyDescent="0.25">
      <c r="A61" s="18" t="s">
        <v>338</v>
      </c>
      <c r="B61" s="19" t="s">
        <v>339</v>
      </c>
      <c r="C61" s="20">
        <v>430</v>
      </c>
      <c r="D61" s="21">
        <v>2.09</v>
      </c>
      <c r="E61" s="22">
        <v>2.4169751249064619E-2</v>
      </c>
      <c r="F61" s="23">
        <v>2E-3</v>
      </c>
      <c r="G61" s="23">
        <v>2.5233728904969777E-3</v>
      </c>
      <c r="H61" s="23">
        <v>1.6000000000000001E-4</v>
      </c>
      <c r="I61" s="24">
        <v>0.45167000000000002</v>
      </c>
      <c r="J61" s="22">
        <v>384.61540000000002</v>
      </c>
      <c r="K61" s="23">
        <v>23.66864</v>
      </c>
      <c r="L61" s="23">
        <v>6.9500000000000006E-2</v>
      </c>
      <c r="M61" s="24">
        <v>5.1999999999999998E-3</v>
      </c>
      <c r="N61" s="25">
        <v>24.264450680928935</v>
      </c>
      <c r="O61" s="26">
        <v>2</v>
      </c>
      <c r="P61" s="28">
        <v>16.24621776498395</v>
      </c>
      <c r="Q61" s="28">
        <v>1.0050477620379872</v>
      </c>
      <c r="R61" s="26">
        <v>880</v>
      </c>
      <c r="S61" s="21">
        <v>160</v>
      </c>
      <c r="T61" s="25">
        <v>16.24621776498395</v>
      </c>
      <c r="U61" s="21">
        <v>1.0050477620379872</v>
      </c>
    </row>
    <row r="62" spans="1:21" s="2" customFormat="1" x14ac:dyDescent="0.25">
      <c r="A62" s="18" t="s">
        <v>340</v>
      </c>
      <c r="B62" s="19" t="s">
        <v>341</v>
      </c>
      <c r="C62" s="20">
        <v>111.2</v>
      </c>
      <c r="D62" s="21">
        <v>1.5109999999999999</v>
      </c>
      <c r="E62" s="22">
        <v>1.8374708181447607E-2</v>
      </c>
      <c r="F62" s="23">
        <v>1.5E-3</v>
      </c>
      <c r="G62" s="23">
        <v>2.5251116455748956E-3</v>
      </c>
      <c r="H62" s="23">
        <v>6.8999999999999997E-5</v>
      </c>
      <c r="I62" s="24">
        <v>1E-4</v>
      </c>
      <c r="J62" s="22">
        <v>392.77300000000002</v>
      </c>
      <c r="K62" s="23">
        <v>10.64467</v>
      </c>
      <c r="L62" s="23">
        <v>5.28E-2</v>
      </c>
      <c r="M62" s="24">
        <v>4.4999999999999997E-3</v>
      </c>
      <c r="N62" s="25">
        <v>18.499297023611128</v>
      </c>
      <c r="O62" s="26">
        <v>1.5</v>
      </c>
      <c r="P62" s="28">
        <v>16.257398278053184</v>
      </c>
      <c r="Q62" s="28">
        <v>0.4501150419458137</v>
      </c>
      <c r="R62" s="26">
        <v>190</v>
      </c>
      <c r="S62" s="21">
        <v>170</v>
      </c>
      <c r="T62" s="25">
        <v>16.257398278053184</v>
      </c>
      <c r="U62" s="21">
        <v>0.4501150419458137</v>
      </c>
    </row>
    <row r="63" spans="1:21" s="2" customFormat="1" x14ac:dyDescent="0.25">
      <c r="A63" s="18" t="s">
        <v>342</v>
      </c>
      <c r="B63" s="19" t="s">
        <v>343</v>
      </c>
      <c r="C63" s="20">
        <v>275</v>
      </c>
      <c r="D63" s="21">
        <v>1.903</v>
      </c>
      <c r="E63" s="22">
        <v>1.6963503919128781E-2</v>
      </c>
      <c r="F63" s="23">
        <v>7.3999999999999999E-4</v>
      </c>
      <c r="G63" s="23">
        <v>2.527438862712339E-3</v>
      </c>
      <c r="H63" s="23">
        <v>4.6E-5</v>
      </c>
      <c r="I63" s="24">
        <v>0.14854999999999999</v>
      </c>
      <c r="J63" s="22">
        <v>394.47730000000001</v>
      </c>
      <c r="K63" s="23">
        <v>7.1581679999999999</v>
      </c>
      <c r="L63" s="23">
        <v>4.87E-2</v>
      </c>
      <c r="M63" s="24">
        <v>2.2000000000000001E-3</v>
      </c>
      <c r="N63" s="25">
        <v>17.090404271220205</v>
      </c>
      <c r="O63" s="26">
        <v>0.74</v>
      </c>
      <c r="P63" s="28">
        <v>16.27236267941672</v>
      </c>
      <c r="Q63" s="28">
        <v>0.29854022203646285</v>
      </c>
      <c r="R63" s="26">
        <v>92</v>
      </c>
      <c r="S63" s="21">
        <v>90</v>
      </c>
      <c r="T63" s="25">
        <v>16.27236267941672</v>
      </c>
      <c r="U63" s="21">
        <v>0.29854022203646285</v>
      </c>
    </row>
    <row r="64" spans="1:21" s="2" customFormat="1" x14ac:dyDescent="0.25">
      <c r="A64" s="18" t="s">
        <v>344</v>
      </c>
      <c r="B64" s="19" t="s">
        <v>345</v>
      </c>
      <c r="C64" s="20">
        <v>157</v>
      </c>
      <c r="D64" s="21">
        <v>2.1890000000000001</v>
      </c>
      <c r="E64" s="22">
        <v>1.7493802212903815E-2</v>
      </c>
      <c r="F64" s="23">
        <v>1E-3</v>
      </c>
      <c r="G64" s="23">
        <v>2.5285675005797259E-3</v>
      </c>
      <c r="H64" s="23">
        <v>5.1999999999999997E-5</v>
      </c>
      <c r="I64" s="24">
        <v>0.1288</v>
      </c>
      <c r="J64" s="22">
        <v>393.54579999999999</v>
      </c>
      <c r="K64" s="23">
        <v>8.0536729999999999</v>
      </c>
      <c r="L64" s="23">
        <v>5.0200000000000002E-2</v>
      </c>
      <c r="M64" s="24">
        <v>3.0999999999999999E-3</v>
      </c>
      <c r="N64" s="25">
        <v>17.620063118935583</v>
      </c>
      <c r="O64" s="26">
        <v>1</v>
      </c>
      <c r="P64" s="28">
        <v>16.27962000004139</v>
      </c>
      <c r="Q64" s="28">
        <v>0.33906374468239697</v>
      </c>
      <c r="R64" s="26">
        <v>140</v>
      </c>
      <c r="S64" s="21">
        <v>120</v>
      </c>
      <c r="T64" s="25">
        <v>16.27962000004139</v>
      </c>
      <c r="U64" s="21">
        <v>0.33906374468239697</v>
      </c>
    </row>
    <row r="65" spans="1:21" s="2" customFormat="1" x14ac:dyDescent="0.25">
      <c r="A65" s="18" t="s">
        <v>346</v>
      </c>
      <c r="B65" s="19" t="s">
        <v>347</v>
      </c>
      <c r="C65" s="20">
        <v>605</v>
      </c>
      <c r="D65" s="21">
        <v>2.077</v>
      </c>
      <c r="E65" s="22">
        <v>2.2839923397287586E-2</v>
      </c>
      <c r="F65" s="23">
        <v>2E-3</v>
      </c>
      <c r="G65" s="23">
        <v>2.5340253284100722E-3</v>
      </c>
      <c r="H65" s="23">
        <v>5.8999999999999998E-5</v>
      </c>
      <c r="I65" s="24">
        <v>1.0000000000000001E-5</v>
      </c>
      <c r="J65" s="22">
        <v>385.05970000000002</v>
      </c>
      <c r="K65" s="23">
        <v>8.7479870000000002</v>
      </c>
      <c r="L65" s="23">
        <v>6.54E-2</v>
      </c>
      <c r="M65" s="24">
        <v>6.1000000000000004E-3</v>
      </c>
      <c r="N65" s="25">
        <v>22.944370950551235</v>
      </c>
      <c r="O65" s="26">
        <v>2</v>
      </c>
      <c r="P65" s="28">
        <v>16.314714583976279</v>
      </c>
      <c r="Q65" s="28">
        <v>0.39244033907057585</v>
      </c>
      <c r="R65" s="26">
        <v>640</v>
      </c>
      <c r="S65" s="21">
        <v>190</v>
      </c>
      <c r="T65" s="25">
        <v>16.314714583976279</v>
      </c>
      <c r="U65" s="21">
        <v>0.39244033907057585</v>
      </c>
    </row>
    <row r="66" spans="1:21" s="2" customFormat="1" x14ac:dyDescent="0.25">
      <c r="A66" s="18" t="s">
        <v>348</v>
      </c>
      <c r="B66" s="19" t="s">
        <v>349</v>
      </c>
      <c r="C66" s="20">
        <v>202</v>
      </c>
      <c r="D66" s="21">
        <v>2.5830000000000002</v>
      </c>
      <c r="E66" s="22">
        <v>1.6564212304842132E-2</v>
      </c>
      <c r="F66" s="23">
        <v>9.3000000000000005E-4</v>
      </c>
      <c r="G66" s="23">
        <v>2.5356336312989392E-3</v>
      </c>
      <c r="H66" s="23">
        <v>4.3999999999999999E-5</v>
      </c>
      <c r="I66" s="24">
        <v>0.12501000000000001</v>
      </c>
      <c r="J66" s="22">
        <v>393.85579999999999</v>
      </c>
      <c r="K66" s="23">
        <v>6.8253870000000001</v>
      </c>
      <c r="L66" s="23">
        <v>4.7399999999999998E-2</v>
      </c>
      <c r="M66" s="24">
        <v>2.5999999999999999E-3</v>
      </c>
      <c r="N66" s="25">
        <v>16.691411827247737</v>
      </c>
      <c r="O66" s="26">
        <v>0.92</v>
      </c>
      <c r="P66" s="28">
        <v>16.325056156405712</v>
      </c>
      <c r="Q66" s="28">
        <v>0.28778969257385562</v>
      </c>
      <c r="R66" s="26">
        <v>30</v>
      </c>
      <c r="S66" s="21">
        <v>110</v>
      </c>
      <c r="T66" s="25">
        <v>16.325056156405712</v>
      </c>
      <c r="U66" s="21">
        <v>0.28778969257385562</v>
      </c>
    </row>
    <row r="67" spans="1:21" s="2" customFormat="1" x14ac:dyDescent="0.25">
      <c r="A67" s="18" t="s">
        <v>350</v>
      </c>
      <c r="B67" s="19" t="s">
        <v>351</v>
      </c>
      <c r="C67" s="20">
        <v>365</v>
      </c>
      <c r="D67" s="21">
        <v>0.82399999999999995</v>
      </c>
      <c r="E67" s="22">
        <v>2.6043689848196862E-2</v>
      </c>
      <c r="F67" s="23">
        <v>1.1999999999999999E-3</v>
      </c>
      <c r="G67" s="23">
        <v>2.5399410435054115E-3</v>
      </c>
      <c r="H67" s="23">
        <v>4.8000000000000001E-5</v>
      </c>
      <c r="I67" s="24">
        <v>0.19972999999999999</v>
      </c>
      <c r="J67" s="22">
        <v>379.65069999999997</v>
      </c>
      <c r="K67" s="23">
        <v>6.9184640000000002</v>
      </c>
      <c r="L67" s="23">
        <v>7.4399999999999994E-2</v>
      </c>
      <c r="M67" s="24">
        <v>3.2000000000000002E-3</v>
      </c>
      <c r="N67" s="25">
        <v>26.121746040140238</v>
      </c>
      <c r="O67" s="26">
        <v>1.2</v>
      </c>
      <c r="P67" s="28">
        <v>16.3527532302578</v>
      </c>
      <c r="Q67" s="28">
        <v>0.30574055005109291</v>
      </c>
      <c r="R67" s="26">
        <v>998</v>
      </c>
      <c r="S67" s="21">
        <v>90</v>
      </c>
      <c r="T67" s="25">
        <v>16.3527532302578</v>
      </c>
      <c r="U67" s="21">
        <v>0.30574055005109291</v>
      </c>
    </row>
    <row r="68" spans="1:21" s="2" customFormat="1" x14ac:dyDescent="0.25">
      <c r="A68" s="18" t="s">
        <v>352</v>
      </c>
      <c r="B68" s="19" t="s">
        <v>353</v>
      </c>
      <c r="C68" s="20">
        <v>338</v>
      </c>
      <c r="D68" s="21">
        <v>1.865</v>
      </c>
      <c r="E68" s="22">
        <v>1.7859234559909176E-2</v>
      </c>
      <c r="F68" s="23">
        <v>8.3000000000000001E-4</v>
      </c>
      <c r="G68" s="23">
        <v>2.5408950195340285E-3</v>
      </c>
      <c r="H68" s="23">
        <v>4.3000000000000002E-5</v>
      </c>
      <c r="I68" s="24">
        <v>0.37829000000000002</v>
      </c>
      <c r="J68" s="22">
        <v>391.23630000000003</v>
      </c>
      <c r="K68" s="23">
        <v>6.5818310000000002</v>
      </c>
      <c r="L68" s="23">
        <v>5.0999999999999997E-2</v>
      </c>
      <c r="M68" s="24">
        <v>2.2000000000000001E-3</v>
      </c>
      <c r="N68" s="25">
        <v>17.984894186960524</v>
      </c>
      <c r="O68" s="26">
        <v>0.82</v>
      </c>
      <c r="P68" s="28">
        <v>16.358887371574546</v>
      </c>
      <c r="Q68" s="28">
        <v>0.27880430567608316</v>
      </c>
      <c r="R68" s="26">
        <v>213</v>
      </c>
      <c r="S68" s="21">
        <v>95</v>
      </c>
      <c r="T68" s="25">
        <v>16.358887371574546</v>
      </c>
      <c r="U68" s="21">
        <v>0.27880430567608316</v>
      </c>
    </row>
    <row r="69" spans="1:21" s="2" customFormat="1" x14ac:dyDescent="0.25">
      <c r="A69" s="18" t="s">
        <v>354</v>
      </c>
      <c r="B69" s="19" t="s">
        <v>355</v>
      </c>
      <c r="C69" s="20">
        <v>140.30000000000001</v>
      </c>
      <c r="D69" s="21">
        <v>1.284</v>
      </c>
      <c r="E69" s="22">
        <v>1.8835463722533575E-2</v>
      </c>
      <c r="F69" s="23">
        <v>1.1999999999999999E-3</v>
      </c>
      <c r="G69" s="23">
        <v>2.5545628472134485E-3</v>
      </c>
      <c r="H69" s="23">
        <v>4.8999999999999998E-5</v>
      </c>
      <c r="I69" s="24">
        <v>0.10191</v>
      </c>
      <c r="J69" s="22">
        <v>387.89760000000001</v>
      </c>
      <c r="K69" s="23">
        <v>7.372763</v>
      </c>
      <c r="L69" s="23">
        <v>5.3499999999999999E-2</v>
      </c>
      <c r="M69" s="24">
        <v>3.5999999999999999E-3</v>
      </c>
      <c r="N69" s="25">
        <v>18.958875107835073</v>
      </c>
      <c r="O69" s="26">
        <v>1.2</v>
      </c>
      <c r="P69" s="28">
        <v>16.446771943700107</v>
      </c>
      <c r="Q69" s="28">
        <v>0.32145692464155634</v>
      </c>
      <c r="R69" s="26">
        <v>270</v>
      </c>
      <c r="S69" s="21">
        <v>130</v>
      </c>
      <c r="T69" s="25">
        <v>16.446771943700107</v>
      </c>
      <c r="U69" s="21">
        <v>0.32145692464155634</v>
      </c>
    </row>
    <row r="70" spans="1:21" s="2" customFormat="1" x14ac:dyDescent="0.25">
      <c r="A70" s="18" t="s">
        <v>255</v>
      </c>
      <c r="B70" s="19" t="s">
        <v>356</v>
      </c>
      <c r="C70" s="20">
        <v>244</v>
      </c>
      <c r="D70" s="21">
        <v>1.85</v>
      </c>
      <c r="E70" s="22">
        <v>2.0451298214879347E-2</v>
      </c>
      <c r="F70" s="23">
        <v>1.8E-3</v>
      </c>
      <c r="G70" s="23">
        <v>2.5585089749649015E-3</v>
      </c>
      <c r="H70" s="23">
        <v>4.6E-5</v>
      </c>
      <c r="I70" s="24">
        <v>0.23705999999999999</v>
      </c>
      <c r="J70" s="22">
        <v>385.05970000000002</v>
      </c>
      <c r="K70" s="23">
        <v>6.8204640000000003</v>
      </c>
      <c r="L70" s="23">
        <v>5.8000000000000003E-2</v>
      </c>
      <c r="M70" s="24">
        <v>5.0000000000000001E-3</v>
      </c>
      <c r="N70" s="25">
        <v>20.568939471328328</v>
      </c>
      <c r="O70" s="26">
        <v>1.8</v>
      </c>
      <c r="P70" s="28">
        <v>16.472145449323587</v>
      </c>
      <c r="Q70" s="28">
        <v>0.31032921773726185</v>
      </c>
      <c r="R70" s="26">
        <v>340</v>
      </c>
      <c r="S70" s="21">
        <v>170</v>
      </c>
      <c r="T70" s="25">
        <v>16.472145449323587</v>
      </c>
      <c r="U70" s="21">
        <v>0.31032921773726185</v>
      </c>
    </row>
    <row r="71" spans="1:21" s="2" customFormat="1" x14ac:dyDescent="0.25">
      <c r="A71" s="18" t="s">
        <v>357</v>
      </c>
      <c r="B71" s="19" t="s">
        <v>358</v>
      </c>
      <c r="C71" s="20">
        <v>356</v>
      </c>
      <c r="D71" s="21">
        <v>2.5</v>
      </c>
      <c r="E71" s="22">
        <v>1.6330196068341098E-2</v>
      </c>
      <c r="F71" s="23">
        <v>9.3999999999999997E-4</v>
      </c>
      <c r="G71" s="23">
        <v>2.5592014015198838E-3</v>
      </c>
      <c r="H71" s="23">
        <v>5.8999999999999998E-5</v>
      </c>
      <c r="I71" s="24">
        <v>0.22445000000000001</v>
      </c>
      <c r="J71" s="22">
        <v>390.77760000000001</v>
      </c>
      <c r="K71" s="23">
        <v>9.0097229999999993</v>
      </c>
      <c r="L71" s="23">
        <v>4.6300000000000001E-2</v>
      </c>
      <c r="M71" s="24">
        <v>2.7000000000000001E-3</v>
      </c>
      <c r="N71" s="25">
        <v>16.457498081528353</v>
      </c>
      <c r="O71" s="26">
        <v>0.94</v>
      </c>
      <c r="P71" s="28">
        <v>16.476597724958552</v>
      </c>
      <c r="Q71" s="28">
        <v>0.38374787320877352</v>
      </c>
      <c r="R71" s="26">
        <v>0</v>
      </c>
      <c r="S71" s="21">
        <v>110</v>
      </c>
      <c r="T71" s="25">
        <v>16.476597724958552</v>
      </c>
      <c r="U71" s="21">
        <v>0.38374787320877352</v>
      </c>
    </row>
    <row r="72" spans="1:21" s="2" customFormat="1" x14ac:dyDescent="0.25">
      <c r="A72" s="18" t="s">
        <v>332</v>
      </c>
      <c r="B72" s="19" t="s">
        <v>359</v>
      </c>
      <c r="C72" s="20">
        <v>244</v>
      </c>
      <c r="D72" s="21">
        <v>2.536</v>
      </c>
      <c r="E72" s="22">
        <v>2.3359673498598865E-2</v>
      </c>
      <c r="F72" s="23">
        <v>1.2999999999999999E-3</v>
      </c>
      <c r="G72" s="23">
        <v>2.5681293223560608E-3</v>
      </c>
      <c r="H72" s="23">
        <v>5.1E-5</v>
      </c>
      <c r="I72" s="24">
        <v>1.0000000000000001E-5</v>
      </c>
      <c r="J72" s="22">
        <v>379.65069999999997</v>
      </c>
      <c r="K72" s="23">
        <v>7.3508680000000002</v>
      </c>
      <c r="L72" s="23">
        <v>6.6000000000000003E-2</v>
      </c>
      <c r="M72" s="24">
        <v>3.8E-3</v>
      </c>
      <c r="N72" s="25">
        <v>23.460515290746141</v>
      </c>
      <c r="O72" s="26">
        <v>1.3</v>
      </c>
      <c r="P72" s="28">
        <v>16.534003630921166</v>
      </c>
      <c r="Q72" s="28">
        <v>0.33024029994998094</v>
      </c>
      <c r="R72" s="26">
        <v>690</v>
      </c>
      <c r="S72" s="21">
        <v>120</v>
      </c>
      <c r="T72" s="25">
        <v>16.534003630921166</v>
      </c>
      <c r="U72" s="21">
        <v>0.33024029994998094</v>
      </c>
    </row>
    <row r="73" spans="1:21" s="2" customFormat="1" x14ac:dyDescent="0.25">
      <c r="A73" s="18" t="s">
        <v>249</v>
      </c>
      <c r="B73" s="19" t="s">
        <v>360</v>
      </c>
      <c r="C73" s="20">
        <v>155.19999999999999</v>
      </c>
      <c r="D73" s="21">
        <v>2.19</v>
      </c>
      <c r="E73" s="22">
        <v>1.7264911983252803E-2</v>
      </c>
      <c r="F73" s="23">
        <v>1.5E-3</v>
      </c>
      <c r="G73" s="23">
        <v>2.5776393688492494E-3</v>
      </c>
      <c r="H73" s="23">
        <v>5.0000000000000002E-5</v>
      </c>
      <c r="I73" s="24">
        <v>0.11002000000000001</v>
      </c>
      <c r="J73" s="22">
        <v>386.84719999999999</v>
      </c>
      <c r="K73" s="23">
        <v>7.4825379999999999</v>
      </c>
      <c r="L73" s="23">
        <v>4.8599999999999997E-2</v>
      </c>
      <c r="M73" s="24">
        <v>4.1000000000000003E-3</v>
      </c>
      <c r="N73" s="25">
        <v>17.391482759220469</v>
      </c>
      <c r="O73" s="26">
        <v>1.5</v>
      </c>
      <c r="P73" s="28">
        <v>16.595152001822562</v>
      </c>
      <c r="Q73" s="28">
        <v>0.33225177158461616</v>
      </c>
      <c r="R73" s="26">
        <v>0</v>
      </c>
      <c r="S73" s="21">
        <v>160</v>
      </c>
      <c r="T73" s="25">
        <v>16.595152001822562</v>
      </c>
      <c r="U73" s="21">
        <v>0.33225177158461616</v>
      </c>
    </row>
    <row r="74" spans="1:21" s="2" customFormat="1" x14ac:dyDescent="0.25">
      <c r="A74" s="18" t="s">
        <v>348</v>
      </c>
      <c r="B74" s="19" t="s">
        <v>361</v>
      </c>
      <c r="C74" s="20">
        <v>156.30000000000001</v>
      </c>
      <c r="D74" s="21">
        <v>3.24</v>
      </c>
      <c r="E74" s="22">
        <v>1.8797713840069667E-2</v>
      </c>
      <c r="F74" s="23">
        <v>3.3E-3</v>
      </c>
      <c r="G74" s="23">
        <v>2.5783591910755188E-3</v>
      </c>
      <c r="H74" s="23">
        <v>1E-4</v>
      </c>
      <c r="I74" s="24">
        <v>3.9758000000000002E-2</v>
      </c>
      <c r="J74" s="22">
        <v>384.61540000000002</v>
      </c>
      <c r="K74" s="23">
        <v>14.792899999999999</v>
      </c>
      <c r="L74" s="23">
        <v>5.2900000000000003E-2</v>
      </c>
      <c r="M74" s="24">
        <v>8.9999999999999993E-3</v>
      </c>
      <c r="N74" s="25">
        <v>18.921229512231285</v>
      </c>
      <c r="O74" s="26">
        <v>3.2</v>
      </c>
      <c r="P74" s="28">
        <v>16.59978034217162</v>
      </c>
      <c r="Q74" s="28">
        <v>0.66607265154442274</v>
      </c>
      <c r="R74" s="26">
        <v>140</v>
      </c>
      <c r="S74" s="21">
        <v>320</v>
      </c>
      <c r="T74" s="25">
        <v>16.59978034217162</v>
      </c>
      <c r="U74" s="21">
        <v>0.66607265154442274</v>
      </c>
    </row>
    <row r="75" spans="1:21" s="2" customFormat="1" x14ac:dyDescent="0.25">
      <c r="A75" s="18" t="s">
        <v>362</v>
      </c>
      <c r="B75" s="19" t="s">
        <v>363</v>
      </c>
      <c r="C75" s="20">
        <v>199</v>
      </c>
      <c r="D75" s="21">
        <v>2.4900000000000002</v>
      </c>
      <c r="E75" s="22">
        <v>1.7090169310821048E-2</v>
      </c>
      <c r="F75" s="23">
        <v>1E-3</v>
      </c>
      <c r="G75" s="23">
        <v>2.5942541817507436E-3</v>
      </c>
      <c r="H75" s="23">
        <v>5.5000000000000002E-5</v>
      </c>
      <c r="I75" s="24">
        <v>0.14172999999999999</v>
      </c>
      <c r="J75" s="22">
        <v>384.76339999999999</v>
      </c>
      <c r="K75" s="23">
        <v>8.1423570000000005</v>
      </c>
      <c r="L75" s="23">
        <v>4.7800000000000002E-2</v>
      </c>
      <c r="M75" s="24">
        <v>3.0000000000000001E-3</v>
      </c>
      <c r="N75" s="25">
        <v>17.216942029003086</v>
      </c>
      <c r="O75" s="26">
        <v>1</v>
      </c>
      <c r="P75" s="28">
        <v>16.701981711403029</v>
      </c>
      <c r="Q75" s="28">
        <v>0.35886412527416506</v>
      </c>
      <c r="R75" s="26">
        <v>70</v>
      </c>
      <c r="S75" s="21">
        <v>120</v>
      </c>
      <c r="T75" s="25">
        <v>16.701981711403029</v>
      </c>
      <c r="U75" s="21">
        <v>0.35886412527416506</v>
      </c>
    </row>
    <row r="76" spans="1:21" s="2" customFormat="1" x14ac:dyDescent="0.25">
      <c r="A76" s="18" t="s">
        <v>364</v>
      </c>
      <c r="B76" s="19" t="s">
        <v>365</v>
      </c>
      <c r="C76" s="20">
        <v>378</v>
      </c>
      <c r="D76" s="21">
        <v>1.54</v>
      </c>
      <c r="E76" s="22">
        <v>3.2379371290873787E-2</v>
      </c>
      <c r="F76" s="23">
        <v>4.4000000000000003E-3</v>
      </c>
      <c r="G76" s="23">
        <v>2.6018048463898324E-3</v>
      </c>
      <c r="H76" s="23">
        <v>5.3999999999999998E-5</v>
      </c>
      <c r="I76" s="24">
        <v>0.73775000000000002</v>
      </c>
      <c r="J76" s="22">
        <v>362.84469999999999</v>
      </c>
      <c r="K76" s="23">
        <v>7.1094390000000001</v>
      </c>
      <c r="L76" s="23">
        <v>9.0300000000000005E-2</v>
      </c>
      <c r="M76" s="24">
        <v>9.1999999999999998E-3</v>
      </c>
      <c r="N76" s="25">
        <v>32.376131417990678</v>
      </c>
      <c r="O76" s="26">
        <v>4.2</v>
      </c>
      <c r="P76" s="28">
        <v>16.750530292370989</v>
      </c>
      <c r="Q76" s="28">
        <v>0.38836234633866418</v>
      </c>
      <c r="R76" s="26">
        <v>1030</v>
      </c>
      <c r="S76" s="21">
        <v>160</v>
      </c>
      <c r="T76" s="25">
        <v>16.750530292370989</v>
      </c>
      <c r="U76" s="21">
        <v>0.38836234633866418</v>
      </c>
    </row>
    <row r="77" spans="1:21" s="2" customFormat="1" x14ac:dyDescent="0.25">
      <c r="A77" s="18" t="s">
        <v>303</v>
      </c>
      <c r="B77" s="19" t="s">
        <v>366</v>
      </c>
      <c r="C77" s="20">
        <v>183.4</v>
      </c>
      <c r="D77" s="21">
        <v>2.14</v>
      </c>
      <c r="E77" s="22">
        <v>1.717646729343713E-2</v>
      </c>
      <c r="F77" s="23">
        <v>7.7999999999999999E-4</v>
      </c>
      <c r="G77" s="23">
        <v>2.6019107183894441E-3</v>
      </c>
      <c r="H77" s="23">
        <v>4.5000000000000003E-5</v>
      </c>
      <c r="I77" s="24">
        <v>0.14072000000000001</v>
      </c>
      <c r="J77" s="22">
        <v>383.58269999999999</v>
      </c>
      <c r="K77" s="23">
        <v>6.621105</v>
      </c>
      <c r="L77" s="23">
        <v>4.7899999999999998E-2</v>
      </c>
      <c r="M77" s="24">
        <v>2.2000000000000001E-3</v>
      </c>
      <c r="N77" s="25">
        <v>17.303144028456643</v>
      </c>
      <c r="O77" s="26">
        <v>0.78</v>
      </c>
      <c r="P77" s="28">
        <v>16.751211015984882</v>
      </c>
      <c r="Q77" s="28">
        <v>0.29268548283936724</v>
      </c>
      <c r="R77" s="26">
        <v>65</v>
      </c>
      <c r="S77" s="21">
        <v>93</v>
      </c>
      <c r="T77" s="25">
        <v>16.751211015984882</v>
      </c>
      <c r="U77" s="21">
        <v>0.29268548283936724</v>
      </c>
    </row>
    <row r="78" spans="1:21" s="2" customFormat="1" x14ac:dyDescent="0.25">
      <c r="A78" s="18" t="s">
        <v>367</v>
      </c>
      <c r="B78" s="19" t="s">
        <v>368</v>
      </c>
      <c r="C78" s="20">
        <v>409</v>
      </c>
      <c r="D78" s="21">
        <v>1.4850000000000001</v>
      </c>
      <c r="E78" s="22">
        <v>1.6957272738953276E-2</v>
      </c>
      <c r="F78" s="23">
        <v>5.6999999999999998E-4</v>
      </c>
      <c r="G78" s="23">
        <v>2.6178948830994919E-3</v>
      </c>
      <c r="H78" s="23">
        <v>3.1000000000000001E-5</v>
      </c>
      <c r="I78" s="24">
        <v>8.4156999999999996E-2</v>
      </c>
      <c r="J78" s="22">
        <v>381.67939999999999</v>
      </c>
      <c r="K78" s="23">
        <v>4.5160539999999996</v>
      </c>
      <c r="L78" s="23">
        <v>4.7E-2</v>
      </c>
      <c r="M78" s="24">
        <v>1.6000000000000001E-3</v>
      </c>
      <c r="N78" s="25">
        <v>17.084178963142659</v>
      </c>
      <c r="O78" s="26">
        <v>0.56000000000000005</v>
      </c>
      <c r="P78" s="28">
        <v>16.853983336296011</v>
      </c>
      <c r="Q78" s="28">
        <v>0.20217689479293829</v>
      </c>
      <c r="R78" s="26">
        <v>37</v>
      </c>
      <c r="S78" s="21">
        <v>71</v>
      </c>
      <c r="T78" s="25">
        <v>16.853983336296011</v>
      </c>
      <c r="U78" s="21">
        <v>0.20217689479293829</v>
      </c>
    </row>
    <row r="79" spans="1:21" s="2" customFormat="1" x14ac:dyDescent="0.25">
      <c r="A79" s="18" t="s">
        <v>264</v>
      </c>
      <c r="B79" s="19" t="s">
        <v>369</v>
      </c>
      <c r="C79" s="20">
        <v>409</v>
      </c>
      <c r="D79" s="21">
        <v>2.61</v>
      </c>
      <c r="E79" s="22">
        <v>2.4276282321641644E-2</v>
      </c>
      <c r="F79" s="23">
        <v>6.1000000000000004E-3</v>
      </c>
      <c r="G79" s="23">
        <v>2.6290656660581391E-3</v>
      </c>
      <c r="H79" s="23">
        <v>2.2000000000000001E-4</v>
      </c>
      <c r="I79" s="24">
        <v>0.56767999999999996</v>
      </c>
      <c r="J79" s="22">
        <v>370.37040000000002</v>
      </c>
      <c r="K79" s="23">
        <v>30.178329999999999</v>
      </c>
      <c r="L79" s="23">
        <v>6.7000000000000004E-2</v>
      </c>
      <c r="M79" s="24">
        <v>1.4E-2</v>
      </c>
      <c r="N79" s="25">
        <v>24.370126675837799</v>
      </c>
      <c r="O79" s="26">
        <v>6</v>
      </c>
      <c r="P79" s="28">
        <v>16.925806403586677</v>
      </c>
      <c r="Q79" s="28">
        <v>1.4122770901903732</v>
      </c>
      <c r="R79" s="26">
        <v>690</v>
      </c>
      <c r="S79" s="21">
        <v>410</v>
      </c>
      <c r="T79" s="25">
        <v>16.925806403586677</v>
      </c>
      <c r="U79" s="21">
        <v>1.4122770901903732</v>
      </c>
    </row>
    <row r="80" spans="1:21" s="2" customFormat="1" x14ac:dyDescent="0.25">
      <c r="A80" s="18" t="s">
        <v>370</v>
      </c>
      <c r="B80" s="19" t="s">
        <v>371</v>
      </c>
      <c r="C80" s="20">
        <v>114</v>
      </c>
      <c r="D80" s="21">
        <v>2.2799999999999998</v>
      </c>
      <c r="E80" s="22">
        <v>4.872789942808621E-2</v>
      </c>
      <c r="F80" s="23">
        <v>5.8999999999999999E-3</v>
      </c>
      <c r="G80" s="23">
        <v>2.6385598434754964E-3</v>
      </c>
      <c r="H80" s="23">
        <v>1.7000000000000001E-4</v>
      </c>
      <c r="I80" s="24">
        <v>7.1051000000000003E-2</v>
      </c>
      <c r="J80" s="22">
        <v>336.70030000000003</v>
      </c>
      <c r="K80" s="23">
        <v>19.272410000000001</v>
      </c>
      <c r="L80" s="23">
        <v>0.13400000000000001</v>
      </c>
      <c r="M80" s="24">
        <v>1.4999999999999999E-2</v>
      </c>
      <c r="N80" s="25">
        <v>48.339248490021731</v>
      </c>
      <c r="O80" s="26">
        <v>5.7</v>
      </c>
      <c r="P80" s="28">
        <v>16.986849028693747</v>
      </c>
      <c r="Q80" s="28">
        <v>1.0380740798039145</v>
      </c>
      <c r="R80" s="26">
        <v>2140</v>
      </c>
      <c r="S80" s="21">
        <v>210</v>
      </c>
      <c r="T80" s="25">
        <v>16.986849028693747</v>
      </c>
      <c r="U80" s="21">
        <v>1.0380740798039145</v>
      </c>
    </row>
    <row r="81" spans="1:21" s="2" customFormat="1" x14ac:dyDescent="0.25">
      <c r="A81" s="18" t="s">
        <v>233</v>
      </c>
      <c r="B81" s="19" t="s">
        <v>372</v>
      </c>
      <c r="C81" s="20">
        <v>163.9</v>
      </c>
      <c r="D81" s="21">
        <v>2.02</v>
      </c>
      <c r="E81" s="22">
        <v>2.6337069405782398E-2</v>
      </c>
      <c r="F81" s="23">
        <v>3.3999999999999998E-3</v>
      </c>
      <c r="G81" s="23">
        <v>2.6395077339349537E-3</v>
      </c>
      <c r="H81" s="23">
        <v>1E-4</v>
      </c>
      <c r="I81" s="24">
        <v>0.18823999999999999</v>
      </c>
      <c r="J81" s="22">
        <v>366.30040000000002</v>
      </c>
      <c r="K81" s="23">
        <v>13.4176</v>
      </c>
      <c r="L81" s="23">
        <v>7.2400000000000006E-2</v>
      </c>
      <c r="M81" s="24">
        <v>9.7000000000000003E-3</v>
      </c>
      <c r="N81" s="25">
        <v>26.412212833245302</v>
      </c>
      <c r="O81" s="26">
        <v>3.4</v>
      </c>
      <c r="P81" s="28">
        <v>16.992943439837678</v>
      </c>
      <c r="Q81" s="28">
        <v>0.65867845193885366</v>
      </c>
      <c r="R81" s="26">
        <v>790</v>
      </c>
      <c r="S81" s="21">
        <v>290</v>
      </c>
      <c r="T81" s="25">
        <v>16.992943439837678</v>
      </c>
      <c r="U81" s="21">
        <v>0.65867845193885366</v>
      </c>
    </row>
    <row r="82" spans="1:21" s="2" customFormat="1" x14ac:dyDescent="0.25">
      <c r="A82" s="18" t="s">
        <v>312</v>
      </c>
      <c r="B82" s="19" t="s">
        <v>373</v>
      </c>
      <c r="C82" s="20">
        <v>255.6</v>
      </c>
      <c r="D82" s="21">
        <v>2.2189999999999999</v>
      </c>
      <c r="E82" s="22">
        <v>2.2513882470345213E-2</v>
      </c>
      <c r="F82" s="23">
        <v>8.7000000000000001E-4</v>
      </c>
      <c r="G82" s="23">
        <v>3.3544049494351746E-3</v>
      </c>
      <c r="H82" s="23">
        <v>4.5000000000000003E-5</v>
      </c>
      <c r="I82" s="24">
        <v>0.14385000000000001</v>
      </c>
      <c r="J82" s="22">
        <v>297.26519999999999</v>
      </c>
      <c r="K82" s="23">
        <v>3.976496</v>
      </c>
      <c r="L82" s="23">
        <v>4.87E-2</v>
      </c>
      <c r="M82" s="24">
        <v>1.9E-3</v>
      </c>
      <c r="N82" s="25">
        <v>22.620458044974349</v>
      </c>
      <c r="O82" s="26">
        <v>0.86</v>
      </c>
      <c r="P82" s="28">
        <v>21.58769690814891</v>
      </c>
      <c r="Q82" s="28">
        <v>0.293157018727357</v>
      </c>
      <c r="R82" s="26">
        <v>117</v>
      </c>
      <c r="S82" s="21">
        <v>80</v>
      </c>
      <c r="T82" s="25">
        <v>21.58769690814891</v>
      </c>
      <c r="U82" s="21">
        <v>0.293157018727357</v>
      </c>
    </row>
    <row r="83" spans="1:21" s="2" customFormat="1" x14ac:dyDescent="0.25">
      <c r="A83" s="18" t="s">
        <v>357</v>
      </c>
      <c r="B83" s="19" t="s">
        <v>374</v>
      </c>
      <c r="C83" s="20">
        <v>821</v>
      </c>
      <c r="D83" s="21">
        <v>1.462</v>
      </c>
      <c r="E83" s="22">
        <v>2.2760674277750092E-2</v>
      </c>
      <c r="F83" s="23">
        <v>8.4999999999999995E-4</v>
      </c>
      <c r="G83" s="23">
        <v>3.4051593634321087E-3</v>
      </c>
      <c r="H83" s="23">
        <v>4.3000000000000002E-5</v>
      </c>
      <c r="I83" s="24">
        <v>0.23129</v>
      </c>
      <c r="J83" s="22">
        <v>292.91149999999999</v>
      </c>
      <c r="K83" s="23">
        <v>3.6892779999999998</v>
      </c>
      <c r="L83" s="23">
        <v>4.8500000000000001E-2</v>
      </c>
      <c r="M83" s="24">
        <v>1.6999999999999999E-3</v>
      </c>
      <c r="N83" s="25">
        <v>22.865648577653705</v>
      </c>
      <c r="O83" s="26">
        <v>0.84</v>
      </c>
      <c r="P83" s="28">
        <v>21.913778796664754</v>
      </c>
      <c r="Q83" s="28">
        <v>0.2797543033164071</v>
      </c>
      <c r="R83" s="26">
        <v>113</v>
      </c>
      <c r="S83" s="21">
        <v>74</v>
      </c>
      <c r="T83" s="25">
        <v>21.913778796664754</v>
      </c>
      <c r="U83" s="21">
        <v>0.2797543033164071</v>
      </c>
    </row>
    <row r="84" spans="1:21" s="2" customFormat="1" x14ac:dyDescent="0.25">
      <c r="A84" s="18" t="s">
        <v>375</v>
      </c>
      <c r="B84" s="19" t="s">
        <v>376</v>
      </c>
      <c r="C84" s="20">
        <v>120.9</v>
      </c>
      <c r="D84" s="21">
        <v>3.19</v>
      </c>
      <c r="E84" s="22">
        <v>2.2472627999076546E-2</v>
      </c>
      <c r="F84" s="23">
        <v>1.1000000000000001E-3</v>
      </c>
      <c r="G84" s="23">
        <v>3.4473611165217743E-3</v>
      </c>
      <c r="H84" s="23">
        <v>6.0999999999999999E-5</v>
      </c>
      <c r="I84" s="24">
        <v>0.12496</v>
      </c>
      <c r="J84" s="22">
        <v>289.77109999999999</v>
      </c>
      <c r="K84" s="23">
        <v>5.1220039999999996</v>
      </c>
      <c r="L84" s="23">
        <v>4.7300000000000002E-2</v>
      </c>
      <c r="M84" s="24">
        <v>2.5000000000000001E-3</v>
      </c>
      <c r="N84" s="25">
        <v>22.579465474676851</v>
      </c>
      <c r="O84" s="26">
        <v>1.1000000000000001</v>
      </c>
      <c r="P84" s="28">
        <v>22.184899845064045</v>
      </c>
      <c r="Q84" s="28">
        <v>0.39799882824944327</v>
      </c>
      <c r="R84" s="26">
        <v>30</v>
      </c>
      <c r="S84" s="21">
        <v>100</v>
      </c>
      <c r="T84" s="25">
        <v>22.184899845064045</v>
      </c>
      <c r="U84" s="21">
        <v>0.39799882824944327</v>
      </c>
    </row>
    <row r="85" spans="1:21" s="45" customFormat="1" x14ac:dyDescent="0.25">
      <c r="A85" s="29"/>
      <c r="B85" s="35"/>
      <c r="C85" s="36"/>
      <c r="D85" s="37"/>
      <c r="E85" s="38"/>
      <c r="F85" s="39"/>
      <c r="G85" s="39"/>
      <c r="H85" s="39"/>
      <c r="I85" s="40"/>
      <c r="J85" s="38"/>
      <c r="K85" s="39"/>
      <c r="L85" s="39"/>
      <c r="M85" s="40"/>
      <c r="N85" s="41"/>
      <c r="O85" s="42"/>
      <c r="P85" s="43"/>
      <c r="Q85" s="43"/>
      <c r="R85" s="42"/>
      <c r="S85" s="44"/>
      <c r="T85" s="41"/>
      <c r="U85" s="44"/>
    </row>
    <row r="86" spans="1:21" x14ac:dyDescent="0.25">
      <c r="A86" s="29" t="s">
        <v>791</v>
      </c>
    </row>
    <row r="87" spans="1:21" x14ac:dyDescent="0.25">
      <c r="A87" s="86" t="s">
        <v>792</v>
      </c>
    </row>
  </sheetData>
  <autoFilter ref="A3:U84">
    <sortState ref="A3:U83">
      <sortCondition ref="P2:P83"/>
    </sortState>
  </autoFilter>
  <mergeCells count="4">
    <mergeCell ref="A2:D2"/>
    <mergeCell ref="E2:L2"/>
    <mergeCell ref="N2:S2"/>
    <mergeCell ref="T2:U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U116"/>
  <sheetViews>
    <sheetView zoomScale="70" zoomScaleNormal="70" workbookViewId="0">
      <pane xSplit="2" ySplit="3" topLeftCell="C4" activePane="bottomRight" state="frozen"/>
      <selection pane="topRight" activeCell="C1" sqref="C1"/>
      <selection pane="bottomLeft" activeCell="A3" sqref="A3"/>
      <selection pane="bottomRight"/>
    </sheetView>
  </sheetViews>
  <sheetFormatPr defaultColWidth="8.85546875" defaultRowHeight="15" x14ac:dyDescent="0.25"/>
  <cols>
    <col min="1" max="1" width="11" style="29" bestFit="1" customWidth="1"/>
    <col min="2" max="2" width="24.85546875" style="30" customWidth="1"/>
    <col min="3" max="3" width="8.85546875" style="31"/>
    <col min="5" max="5" width="10.85546875" style="32" customWidth="1"/>
    <col min="6" max="6" width="8.85546875" style="32" bestFit="1" customWidth="1"/>
    <col min="7" max="7" width="11.140625" style="32" customWidth="1"/>
    <col min="8" max="9" width="8.85546875" style="32" bestFit="1" customWidth="1"/>
    <col min="10" max="10" width="11.7109375" style="32" customWidth="1"/>
    <col min="11" max="11" width="9.42578125" style="32" bestFit="1" customWidth="1"/>
    <col min="12" max="12" width="10.42578125" style="32" customWidth="1"/>
    <col min="13" max="13" width="8.85546875" style="32" bestFit="1" customWidth="1"/>
    <col min="14" max="14" width="14.140625" style="33" customWidth="1"/>
    <col min="15" max="15" width="8.85546875" style="33"/>
    <col min="16" max="16" width="11.85546875" style="34" customWidth="1"/>
    <col min="17" max="17" width="11" style="34" customWidth="1"/>
    <col min="18" max="18" width="12.5703125" style="33" customWidth="1"/>
    <col min="19" max="19" width="13" style="33" customWidth="1"/>
    <col min="20" max="20" width="8.85546875" style="33"/>
    <col min="21" max="21" width="12.7109375" style="33" customWidth="1"/>
  </cols>
  <sheetData>
    <row r="1" spans="1:21" ht="15.75" thickBot="1" x14ac:dyDescent="0.3">
      <c r="A1" s="46" t="s">
        <v>599</v>
      </c>
    </row>
    <row r="2" spans="1:21" s="2" customFormat="1" ht="15.75" thickBot="1" x14ac:dyDescent="0.3">
      <c r="A2" s="359"/>
      <c r="B2" s="360"/>
      <c r="C2" s="361"/>
      <c r="D2" s="362"/>
      <c r="E2" s="363" t="s">
        <v>0</v>
      </c>
      <c r="F2" s="364"/>
      <c r="G2" s="364"/>
      <c r="H2" s="364"/>
      <c r="I2" s="364"/>
      <c r="J2" s="364"/>
      <c r="K2" s="364"/>
      <c r="L2" s="364"/>
      <c r="M2" s="1"/>
      <c r="N2" s="365" t="s">
        <v>1</v>
      </c>
      <c r="O2" s="366"/>
      <c r="P2" s="366"/>
      <c r="Q2" s="366"/>
      <c r="R2" s="366"/>
      <c r="S2" s="367"/>
      <c r="T2" s="368"/>
      <c r="U2" s="369"/>
    </row>
    <row r="3" spans="1:21" s="17" customFormat="1" ht="41.25" customHeight="1" thickBot="1" x14ac:dyDescent="0.3">
      <c r="A3" s="3" t="s">
        <v>2</v>
      </c>
      <c r="B3" s="4" t="s">
        <v>3</v>
      </c>
      <c r="C3" s="5" t="s">
        <v>4</v>
      </c>
      <c r="D3" s="6" t="s">
        <v>5</v>
      </c>
      <c r="E3" s="7" t="s">
        <v>6</v>
      </c>
      <c r="F3" s="8" t="s">
        <v>7</v>
      </c>
      <c r="G3" s="8" t="s">
        <v>8</v>
      </c>
      <c r="H3" s="8" t="s">
        <v>7</v>
      </c>
      <c r="I3" s="9" t="s">
        <v>9</v>
      </c>
      <c r="J3" s="7" t="s">
        <v>10</v>
      </c>
      <c r="K3" s="10" t="s">
        <v>7</v>
      </c>
      <c r="L3" s="11" t="s">
        <v>11</v>
      </c>
      <c r="M3" s="12" t="s">
        <v>7</v>
      </c>
      <c r="N3" s="13" t="s">
        <v>12</v>
      </c>
      <c r="O3" s="14" t="s">
        <v>13</v>
      </c>
      <c r="P3" s="15" t="s">
        <v>14</v>
      </c>
      <c r="Q3" s="15" t="s">
        <v>13</v>
      </c>
      <c r="R3" s="14" t="s">
        <v>15</v>
      </c>
      <c r="S3" s="16" t="s">
        <v>13</v>
      </c>
      <c r="T3" s="13" t="s">
        <v>16</v>
      </c>
      <c r="U3" s="16" t="s">
        <v>13</v>
      </c>
    </row>
    <row r="4" spans="1:21" s="2" customFormat="1" x14ac:dyDescent="0.25">
      <c r="A4" s="18" t="s">
        <v>377</v>
      </c>
      <c r="B4" s="19" t="s">
        <v>378</v>
      </c>
      <c r="C4" s="20">
        <v>51.2</v>
      </c>
      <c r="D4" s="21">
        <v>3.9180000000000001</v>
      </c>
      <c r="E4" s="22">
        <v>2.0827376828523692E-2</v>
      </c>
      <c r="F4" s="23">
        <v>2.0999999999999999E-3</v>
      </c>
      <c r="G4" s="23">
        <v>8.9421495120456385E-4</v>
      </c>
      <c r="H4" s="23">
        <v>5.8999999999999998E-5</v>
      </c>
      <c r="I4" s="24">
        <v>9.2207999999999998E-2</v>
      </c>
      <c r="J4" s="22">
        <v>943.39620000000002</v>
      </c>
      <c r="K4" s="23">
        <v>52.509790000000002</v>
      </c>
      <c r="L4" s="23">
        <v>0.16900000000000001</v>
      </c>
      <c r="M4" s="24">
        <v>1.9E-2</v>
      </c>
      <c r="N4" s="25">
        <v>20.943309364719624</v>
      </c>
      <c r="O4" s="26">
        <v>2.1</v>
      </c>
      <c r="P4" s="47">
        <v>5.7619041366607577</v>
      </c>
      <c r="Q4" s="47">
        <v>0.36091307846111814</v>
      </c>
      <c r="R4" s="26">
        <v>2120</v>
      </c>
      <c r="S4" s="21">
        <v>240</v>
      </c>
      <c r="T4" s="25">
        <v>5.7619041366607577</v>
      </c>
      <c r="U4" s="21">
        <v>0.36091307846111814</v>
      </c>
    </row>
    <row r="5" spans="1:21" s="2" customFormat="1" x14ac:dyDescent="0.25">
      <c r="A5" s="18" t="s">
        <v>379</v>
      </c>
      <c r="B5" s="19" t="s">
        <v>380</v>
      </c>
      <c r="C5" s="20">
        <v>62.6</v>
      </c>
      <c r="D5" s="21">
        <v>4.28</v>
      </c>
      <c r="E5" s="22">
        <v>8.1459046745524059E-3</v>
      </c>
      <c r="F5" s="23">
        <v>1.1999999999999999E-3</v>
      </c>
      <c r="G5" s="23">
        <v>9.2353510092935132E-4</v>
      </c>
      <c r="H5" s="23">
        <v>4.3000000000000002E-5</v>
      </c>
      <c r="I5" s="24">
        <v>1E-4</v>
      </c>
      <c r="J5" s="22">
        <v>1058.201</v>
      </c>
      <c r="K5" s="23">
        <v>48.150950000000002</v>
      </c>
      <c r="L5" s="23">
        <v>6.4000000000000001E-2</v>
      </c>
      <c r="M5" s="24">
        <v>1.2E-2</v>
      </c>
      <c r="N5" s="25">
        <v>8.2427288547917996</v>
      </c>
      <c r="O5" s="26">
        <v>1.2</v>
      </c>
      <c r="P5" s="28">
        <v>5.9507423353592337</v>
      </c>
      <c r="Q5" s="28">
        <v>0.28622447938775536</v>
      </c>
      <c r="R5" s="26">
        <v>50</v>
      </c>
      <c r="S5" s="21">
        <v>300</v>
      </c>
      <c r="T5" s="25">
        <v>5.9507423353592337</v>
      </c>
      <c r="U5" s="21">
        <v>0.28622447938775536</v>
      </c>
    </row>
    <row r="6" spans="1:21" s="2" customFormat="1" x14ac:dyDescent="0.25">
      <c r="A6" s="18" t="s">
        <v>381</v>
      </c>
      <c r="B6" s="19" t="s">
        <v>382</v>
      </c>
      <c r="C6" s="20">
        <v>74.400000000000006</v>
      </c>
      <c r="D6" s="21">
        <v>3.29</v>
      </c>
      <c r="E6" s="22">
        <v>9.5784549697015622E-3</v>
      </c>
      <c r="F6" s="23">
        <v>1.1000000000000001E-3</v>
      </c>
      <c r="G6" s="23">
        <v>9.2667672531421275E-4</v>
      </c>
      <c r="H6" s="23">
        <v>3.6999999999999998E-5</v>
      </c>
      <c r="I6" s="24">
        <v>1E-4</v>
      </c>
      <c r="J6" s="22">
        <v>1039.501</v>
      </c>
      <c r="K6" s="23">
        <v>39.980809999999998</v>
      </c>
      <c r="L6" s="23">
        <v>7.4999999999999997E-2</v>
      </c>
      <c r="M6" s="24">
        <v>0.01</v>
      </c>
      <c r="N6" s="25">
        <v>9.6854177418236667</v>
      </c>
      <c r="O6" s="26">
        <v>1.1000000000000001</v>
      </c>
      <c r="P6" s="28">
        <v>5.9709758292240345</v>
      </c>
      <c r="Q6" s="28">
        <v>0.24277472369826381</v>
      </c>
      <c r="R6" s="26">
        <v>510</v>
      </c>
      <c r="S6" s="21">
        <v>250</v>
      </c>
      <c r="T6" s="25">
        <v>5.9709758292240345</v>
      </c>
      <c r="U6" s="21">
        <v>0.24277472369826381</v>
      </c>
    </row>
    <row r="7" spans="1:21" s="2" customFormat="1" x14ac:dyDescent="0.25">
      <c r="A7" s="18" t="s">
        <v>383</v>
      </c>
      <c r="B7" s="19" t="s">
        <v>384</v>
      </c>
      <c r="C7" s="20">
        <v>171</v>
      </c>
      <c r="D7" s="21">
        <v>2.98</v>
      </c>
      <c r="E7" s="22">
        <v>8.5141138919232074E-3</v>
      </c>
      <c r="F7" s="23">
        <v>9.7999999999999997E-4</v>
      </c>
      <c r="G7" s="23">
        <v>9.3039085464940996E-4</v>
      </c>
      <c r="H7" s="23">
        <v>3.6999999999999998E-5</v>
      </c>
      <c r="I7" s="24">
        <v>0.16017000000000001</v>
      </c>
      <c r="J7" s="22">
        <v>1047.1199999999999</v>
      </c>
      <c r="K7" s="23">
        <v>40.56906</v>
      </c>
      <c r="L7" s="23">
        <v>6.6400000000000001E-2</v>
      </c>
      <c r="M7" s="24">
        <v>7.7000000000000002E-3</v>
      </c>
      <c r="N7" s="25">
        <v>8.6137396486431932</v>
      </c>
      <c r="O7" s="26">
        <v>0.99</v>
      </c>
      <c r="P7" s="28">
        <v>5.994896434154839</v>
      </c>
      <c r="Q7" s="28">
        <v>0.23990121653172083</v>
      </c>
      <c r="R7" s="26">
        <v>560</v>
      </c>
      <c r="S7" s="21">
        <v>230</v>
      </c>
      <c r="T7" s="25">
        <v>5.994896434154839</v>
      </c>
      <c r="U7" s="21">
        <v>0.23990121653172083</v>
      </c>
    </row>
    <row r="8" spans="1:21" s="2" customFormat="1" x14ac:dyDescent="0.25">
      <c r="A8" s="18" t="s">
        <v>385</v>
      </c>
      <c r="B8" s="19" t="s">
        <v>386</v>
      </c>
      <c r="C8" s="20">
        <v>191.2</v>
      </c>
      <c r="D8" s="21">
        <v>3.2170000000000001</v>
      </c>
      <c r="E8" s="22">
        <v>6.7344366782810207E-3</v>
      </c>
      <c r="F8" s="23">
        <v>5.6999999999999998E-4</v>
      </c>
      <c r="G8" s="23">
        <v>9.3253264404258296E-4</v>
      </c>
      <c r="H8" s="23">
        <v>2.5000000000000001E-5</v>
      </c>
      <c r="I8" s="24">
        <v>0.18446000000000001</v>
      </c>
      <c r="J8" s="22">
        <v>1063.83</v>
      </c>
      <c r="K8" s="23">
        <v>28.29335</v>
      </c>
      <c r="L8" s="23">
        <v>5.2400000000000002E-2</v>
      </c>
      <c r="M8" s="24">
        <v>4.4000000000000003E-3</v>
      </c>
      <c r="N8" s="25">
        <v>6.8192650813193341</v>
      </c>
      <c r="O8" s="26">
        <v>0.57999999999999996</v>
      </c>
      <c r="P8" s="28">
        <v>6.0086904470777007</v>
      </c>
      <c r="Q8" s="28">
        <v>0.16331688079424245</v>
      </c>
      <c r="R8" s="26">
        <v>150</v>
      </c>
      <c r="S8" s="21">
        <v>160</v>
      </c>
      <c r="T8" s="25">
        <v>6.0086904470777007</v>
      </c>
      <c r="U8" s="21">
        <v>0.16331688079424245</v>
      </c>
    </row>
    <row r="9" spans="1:21" s="2" customFormat="1" x14ac:dyDescent="0.25">
      <c r="A9" s="18" t="s">
        <v>387</v>
      </c>
      <c r="B9" s="19" t="s">
        <v>388</v>
      </c>
      <c r="C9" s="20">
        <v>74.2</v>
      </c>
      <c r="D9" s="21">
        <v>3.14</v>
      </c>
      <c r="E9" s="22">
        <v>8.2698066723309871E-3</v>
      </c>
      <c r="F9" s="23">
        <v>9.8999999999999999E-4</v>
      </c>
      <c r="G9" s="23">
        <v>9.3611969883578006E-4</v>
      </c>
      <c r="H9" s="23">
        <v>4.3000000000000002E-5</v>
      </c>
      <c r="I9" s="24">
        <v>3.0280999999999999E-2</v>
      </c>
      <c r="J9" s="22">
        <v>1043.8409999999999</v>
      </c>
      <c r="K9" s="23">
        <v>46.853000000000002</v>
      </c>
      <c r="L9" s="23">
        <v>6.4100000000000004E-2</v>
      </c>
      <c r="M9" s="24">
        <v>8.5000000000000006E-3</v>
      </c>
      <c r="N9" s="25">
        <v>8.3675887048340645</v>
      </c>
      <c r="O9" s="26">
        <v>1</v>
      </c>
      <c r="P9" s="28">
        <v>6.0317925031139126</v>
      </c>
      <c r="Q9" s="28">
        <v>0.27877398055956859</v>
      </c>
      <c r="R9" s="26">
        <v>300</v>
      </c>
      <c r="S9" s="21">
        <v>250</v>
      </c>
      <c r="T9" s="25">
        <v>6.0317925031139126</v>
      </c>
      <c r="U9" s="21">
        <v>0.27877398055956859</v>
      </c>
    </row>
    <row r="10" spans="1:21" s="2" customFormat="1" x14ac:dyDescent="0.25">
      <c r="A10" s="18" t="s">
        <v>389</v>
      </c>
      <c r="B10" s="19" t="s">
        <v>390</v>
      </c>
      <c r="C10" s="20">
        <v>92.5</v>
      </c>
      <c r="D10" s="21">
        <v>5.34</v>
      </c>
      <c r="E10" s="22">
        <v>8.0683169447436972E-3</v>
      </c>
      <c r="F10" s="23">
        <v>9.3999999999999997E-4</v>
      </c>
      <c r="G10" s="23">
        <v>9.3819349459112189E-4</v>
      </c>
      <c r="H10" s="23">
        <v>3.4999999999999997E-5</v>
      </c>
      <c r="I10" s="24">
        <v>0.12739</v>
      </c>
      <c r="J10" s="22">
        <v>1043.8409999999999</v>
      </c>
      <c r="K10" s="23">
        <v>38.13617</v>
      </c>
      <c r="L10" s="23">
        <v>6.2399999999999997E-2</v>
      </c>
      <c r="M10" s="24">
        <v>7.7000000000000002E-3</v>
      </c>
      <c r="N10" s="25">
        <v>8.1645335019985588</v>
      </c>
      <c r="O10" s="26">
        <v>0.95</v>
      </c>
      <c r="P10" s="28">
        <v>6.0451485327903267</v>
      </c>
      <c r="Q10" s="28">
        <v>0.22892876066053822</v>
      </c>
      <c r="R10" s="26">
        <v>310</v>
      </c>
      <c r="S10" s="21">
        <v>240</v>
      </c>
      <c r="T10" s="25">
        <v>6.0451485327903267</v>
      </c>
      <c r="U10" s="21">
        <v>0.22892876066053822</v>
      </c>
    </row>
    <row r="11" spans="1:21" s="2" customFormat="1" x14ac:dyDescent="0.25">
      <c r="A11" s="18" t="s">
        <v>391</v>
      </c>
      <c r="B11" s="19" t="s">
        <v>392</v>
      </c>
      <c r="C11" s="20">
        <v>60.2</v>
      </c>
      <c r="D11" s="21">
        <v>3.75</v>
      </c>
      <c r="E11" s="22">
        <v>8.275223821995947E-3</v>
      </c>
      <c r="F11" s="23">
        <v>1.2999999999999999E-3</v>
      </c>
      <c r="G11" s="23">
        <v>9.3819655065874308E-4</v>
      </c>
      <c r="H11" s="23">
        <v>4.1999999999999998E-5</v>
      </c>
      <c r="I11" s="24">
        <v>1E-4</v>
      </c>
      <c r="J11" s="22">
        <v>1041.6669999999999</v>
      </c>
      <c r="K11" s="23">
        <v>45.572920000000003</v>
      </c>
      <c r="L11" s="23">
        <v>6.4000000000000001E-2</v>
      </c>
      <c r="M11" s="24">
        <v>1.0999999999999999E-2</v>
      </c>
      <c r="N11" s="25">
        <v>8.3730473829036693</v>
      </c>
      <c r="O11" s="26">
        <v>1.3</v>
      </c>
      <c r="P11" s="28">
        <v>6.0451682150015227</v>
      </c>
      <c r="Q11" s="28">
        <v>0.27821885215479586</v>
      </c>
      <c r="R11" s="26">
        <v>210</v>
      </c>
      <c r="S11" s="21">
        <v>310</v>
      </c>
      <c r="T11" s="25">
        <v>6.0451682150015227</v>
      </c>
      <c r="U11" s="21">
        <v>0.27821885215479586</v>
      </c>
    </row>
    <row r="12" spans="1:21" s="2" customFormat="1" x14ac:dyDescent="0.25">
      <c r="A12" s="18" t="s">
        <v>393</v>
      </c>
      <c r="B12" s="19" t="s">
        <v>394</v>
      </c>
      <c r="C12" s="20">
        <v>78.599999999999994</v>
      </c>
      <c r="D12" s="21">
        <v>4.01</v>
      </c>
      <c r="E12" s="22">
        <v>8.4610490773260084E-3</v>
      </c>
      <c r="F12" s="23">
        <v>1.2999999999999999E-3</v>
      </c>
      <c r="G12" s="23">
        <v>9.4160916114027771E-4</v>
      </c>
      <c r="H12" s="23">
        <v>5.0000000000000002E-5</v>
      </c>
      <c r="I12" s="24">
        <v>9.8846000000000003E-4</v>
      </c>
      <c r="J12" s="22">
        <v>1036.269</v>
      </c>
      <c r="K12" s="23">
        <v>53.692720000000001</v>
      </c>
      <c r="L12" s="23">
        <v>6.5199999999999994E-2</v>
      </c>
      <c r="M12" s="24">
        <v>9.9000000000000008E-3</v>
      </c>
      <c r="N12" s="25">
        <v>8.5602794370740547</v>
      </c>
      <c r="O12" s="26">
        <v>1.3</v>
      </c>
      <c r="P12" s="28">
        <v>6.0671466580076263</v>
      </c>
      <c r="Q12" s="28">
        <v>0.32388335429157056</v>
      </c>
      <c r="R12" s="26">
        <v>470</v>
      </c>
      <c r="S12" s="21">
        <v>290</v>
      </c>
      <c r="T12" s="25">
        <v>6.0671466580076263</v>
      </c>
      <c r="U12" s="21">
        <v>0.32388335429157056</v>
      </c>
    </row>
    <row r="13" spans="1:21" s="2" customFormat="1" x14ac:dyDescent="0.25">
      <c r="A13" s="18" t="s">
        <v>395</v>
      </c>
      <c r="B13" s="19" t="s">
        <v>396</v>
      </c>
      <c r="C13" s="20">
        <v>59.3</v>
      </c>
      <c r="D13" s="21">
        <v>5.05</v>
      </c>
      <c r="E13" s="22">
        <v>8.1820301711544707E-3</v>
      </c>
      <c r="F13" s="23">
        <v>1.2999999999999999E-3</v>
      </c>
      <c r="G13" s="23">
        <v>9.4235509715878685E-4</v>
      </c>
      <c r="H13" s="23">
        <v>3.8999999999999999E-5</v>
      </c>
      <c r="I13" s="24">
        <v>1E-4</v>
      </c>
      <c r="J13" s="22">
        <v>1038.422</v>
      </c>
      <c r="K13" s="23">
        <v>42.054459999999999</v>
      </c>
      <c r="L13" s="23">
        <v>6.3E-2</v>
      </c>
      <c r="M13" s="24">
        <v>1.0999999999999999E-2</v>
      </c>
      <c r="N13" s="25">
        <v>8.2791352124326725</v>
      </c>
      <c r="O13" s="26">
        <v>1.3</v>
      </c>
      <c r="P13" s="28">
        <v>6.0719507451718915</v>
      </c>
      <c r="Q13" s="28">
        <v>0.26072908391324612</v>
      </c>
      <c r="R13" s="26">
        <v>50</v>
      </c>
      <c r="S13" s="21">
        <v>310</v>
      </c>
      <c r="T13" s="25">
        <v>6.0719507451718915</v>
      </c>
      <c r="U13" s="21">
        <v>0.26072908391324612</v>
      </c>
    </row>
    <row r="14" spans="1:21" s="2" customFormat="1" x14ac:dyDescent="0.25">
      <c r="A14" s="18" t="s">
        <v>397</v>
      </c>
      <c r="B14" s="19" t="s">
        <v>398</v>
      </c>
      <c r="C14" s="20">
        <v>98.9</v>
      </c>
      <c r="D14" s="21">
        <v>3.62</v>
      </c>
      <c r="E14" s="22">
        <v>8.1716284866562277E-3</v>
      </c>
      <c r="F14" s="23">
        <v>1E-3</v>
      </c>
      <c r="G14" s="23">
        <v>9.4566024014985928E-4</v>
      </c>
      <c r="H14" s="23">
        <v>3.6999999999999998E-5</v>
      </c>
      <c r="I14" s="24">
        <v>8.4412000000000001E-2</v>
      </c>
      <c r="J14" s="22">
        <v>1035.1969999999999</v>
      </c>
      <c r="K14" s="23">
        <v>39.650390000000002</v>
      </c>
      <c r="L14" s="23">
        <v>6.2700000000000006E-2</v>
      </c>
      <c r="M14" s="24">
        <v>8.0000000000000002E-3</v>
      </c>
      <c r="N14" s="25">
        <v>8.2686527928024418</v>
      </c>
      <c r="O14" s="26">
        <v>1.1000000000000001</v>
      </c>
      <c r="P14" s="28">
        <v>6.0932369714623835</v>
      </c>
      <c r="Q14" s="28">
        <v>0.2417696576708373</v>
      </c>
      <c r="R14" s="26">
        <v>410</v>
      </c>
      <c r="S14" s="21">
        <v>230</v>
      </c>
      <c r="T14" s="25">
        <v>6.0932369714623835</v>
      </c>
      <c r="U14" s="21">
        <v>0.2417696576708373</v>
      </c>
    </row>
    <row r="15" spans="1:21" s="2" customFormat="1" x14ac:dyDescent="0.25">
      <c r="A15" s="18" t="s">
        <v>399</v>
      </c>
      <c r="B15" s="19" t="s">
        <v>400</v>
      </c>
      <c r="C15" s="20">
        <v>175.3</v>
      </c>
      <c r="D15" s="21">
        <v>2.738</v>
      </c>
      <c r="E15" s="22">
        <v>7.1874186549397518E-3</v>
      </c>
      <c r="F15" s="23">
        <v>6.4000000000000005E-4</v>
      </c>
      <c r="G15" s="23">
        <v>9.4820951675922416E-4</v>
      </c>
      <c r="H15" s="23">
        <v>2.5000000000000001E-5</v>
      </c>
      <c r="I15" s="24">
        <v>1E-4</v>
      </c>
      <c r="J15" s="22">
        <v>1042.7529999999999</v>
      </c>
      <c r="K15" s="23">
        <v>27.183340000000001</v>
      </c>
      <c r="L15" s="23">
        <v>5.5E-2</v>
      </c>
      <c r="M15" s="24">
        <v>5.3E-3</v>
      </c>
      <c r="N15" s="25">
        <v>7.2763142118888933</v>
      </c>
      <c r="O15" s="26">
        <v>0.65</v>
      </c>
      <c r="P15" s="28">
        <v>6.1096551174358398</v>
      </c>
      <c r="Q15" s="28">
        <v>0.16458784728992842</v>
      </c>
      <c r="R15" s="26">
        <v>180</v>
      </c>
      <c r="S15" s="21">
        <v>180</v>
      </c>
      <c r="T15" s="25">
        <v>6.1096551174358398</v>
      </c>
      <c r="U15" s="21">
        <v>0.16458784728992842</v>
      </c>
    </row>
    <row r="16" spans="1:21" s="2" customFormat="1" x14ac:dyDescent="0.25">
      <c r="A16" s="18" t="s">
        <v>401</v>
      </c>
      <c r="B16" s="19" t="s">
        <v>402</v>
      </c>
      <c r="C16" s="20">
        <v>198</v>
      </c>
      <c r="D16" s="21">
        <v>3.39</v>
      </c>
      <c r="E16" s="22">
        <v>7.2556476623514285E-3</v>
      </c>
      <c r="F16" s="23">
        <v>1.1999999999999999E-3</v>
      </c>
      <c r="G16" s="23">
        <v>9.4858719697454852E-4</v>
      </c>
      <c r="H16" s="23">
        <v>3.1999999999999999E-5</v>
      </c>
      <c r="I16" s="24">
        <v>7.3298000000000002E-2</v>
      </c>
      <c r="J16" s="22">
        <v>1041.6669999999999</v>
      </c>
      <c r="K16" s="23">
        <v>34.72222</v>
      </c>
      <c r="L16" s="23">
        <v>5.5500000000000001E-2</v>
      </c>
      <c r="M16" s="24">
        <v>9.1999999999999998E-3</v>
      </c>
      <c r="N16" s="25">
        <v>7.345138008756309</v>
      </c>
      <c r="O16" s="26">
        <v>1.2</v>
      </c>
      <c r="P16" s="28">
        <v>6.1120874936707326</v>
      </c>
      <c r="Q16" s="28">
        <v>0.21616771466165133</v>
      </c>
      <c r="R16" s="26">
        <v>10</v>
      </c>
      <c r="S16" s="21">
        <v>290</v>
      </c>
      <c r="T16" s="25">
        <v>6.1120874936707326</v>
      </c>
      <c r="U16" s="21">
        <v>0.21616771466165133</v>
      </c>
    </row>
    <row r="17" spans="1:21" s="2" customFormat="1" x14ac:dyDescent="0.25">
      <c r="A17" s="18" t="s">
        <v>403</v>
      </c>
      <c r="B17" s="19" t="s">
        <v>404</v>
      </c>
      <c r="C17" s="20">
        <v>123.7</v>
      </c>
      <c r="D17" s="21">
        <v>4.0599999999999996</v>
      </c>
      <c r="E17" s="22">
        <v>7.5731804827955905E-3</v>
      </c>
      <c r="F17" s="23">
        <v>8.9999999999999998E-4</v>
      </c>
      <c r="G17" s="23">
        <v>9.5070225794446905E-4</v>
      </c>
      <c r="H17" s="23">
        <v>3.4E-5</v>
      </c>
      <c r="I17" s="24">
        <v>0.15933</v>
      </c>
      <c r="J17" s="22">
        <v>1036.269</v>
      </c>
      <c r="K17" s="23">
        <v>36.511049999999997</v>
      </c>
      <c r="L17" s="23">
        <v>5.7799999999999997E-2</v>
      </c>
      <c r="M17" s="24">
        <v>7.0000000000000001E-3</v>
      </c>
      <c r="N17" s="25">
        <v>7.6653776131966813</v>
      </c>
      <c r="O17" s="26">
        <v>0.91</v>
      </c>
      <c r="P17" s="28">
        <v>6.1257091170003282</v>
      </c>
      <c r="Q17" s="28">
        <v>0.22275909667081206</v>
      </c>
      <c r="R17" s="26">
        <v>240</v>
      </c>
      <c r="S17" s="21">
        <v>230</v>
      </c>
      <c r="T17" s="25">
        <v>6.1257091170003282</v>
      </c>
      <c r="U17" s="21">
        <v>0.22275909667081206</v>
      </c>
    </row>
    <row r="18" spans="1:21" s="2" customFormat="1" x14ac:dyDescent="0.25">
      <c r="A18" s="18" t="s">
        <v>405</v>
      </c>
      <c r="B18" s="19" t="s">
        <v>406</v>
      </c>
      <c r="C18" s="20">
        <v>77.3</v>
      </c>
      <c r="D18" s="21">
        <v>3.71</v>
      </c>
      <c r="E18" s="22">
        <v>8.2585091791740495E-3</v>
      </c>
      <c r="F18" s="23">
        <v>1.2999999999999999E-3</v>
      </c>
      <c r="G18" s="23">
        <v>9.5116347130619339E-4</v>
      </c>
      <c r="H18" s="23">
        <v>4.1999999999999998E-5</v>
      </c>
      <c r="I18" s="24">
        <v>1E-4</v>
      </c>
      <c r="J18" s="22">
        <v>1028.807</v>
      </c>
      <c r="K18" s="23">
        <v>44.454610000000002</v>
      </c>
      <c r="L18" s="23">
        <v>6.3E-2</v>
      </c>
      <c r="M18" s="24">
        <v>1.0999999999999999E-2</v>
      </c>
      <c r="N18" s="25">
        <v>8.3562045096170294</v>
      </c>
      <c r="O18" s="26">
        <v>1.3</v>
      </c>
      <c r="P18" s="28">
        <v>6.128679464755689</v>
      </c>
      <c r="Q18" s="28">
        <v>0.27888168188941159</v>
      </c>
      <c r="R18" s="26">
        <v>30</v>
      </c>
      <c r="S18" s="21">
        <v>280</v>
      </c>
      <c r="T18" s="25">
        <v>6.128679464755689</v>
      </c>
      <c r="U18" s="21">
        <v>0.27888168188941159</v>
      </c>
    </row>
    <row r="19" spans="1:21" s="2" customFormat="1" x14ac:dyDescent="0.25">
      <c r="A19" s="18" t="s">
        <v>407</v>
      </c>
      <c r="B19" s="19" t="s">
        <v>408</v>
      </c>
      <c r="C19" s="20">
        <v>89.7</v>
      </c>
      <c r="D19" s="21">
        <v>5.46</v>
      </c>
      <c r="E19" s="22">
        <v>7.9080858203063199E-3</v>
      </c>
      <c r="F19" s="23">
        <v>1.1999999999999999E-3</v>
      </c>
      <c r="G19" s="23">
        <v>9.5475283920665177E-4</v>
      </c>
      <c r="H19" s="23">
        <v>3.4E-5</v>
      </c>
      <c r="I19" s="24">
        <v>0.10271</v>
      </c>
      <c r="J19" s="22">
        <v>1028.807</v>
      </c>
      <c r="K19" s="23">
        <v>35.98706</v>
      </c>
      <c r="L19" s="23">
        <v>6.0100000000000001E-2</v>
      </c>
      <c r="M19" s="24">
        <v>9.7999999999999997E-3</v>
      </c>
      <c r="N19" s="25">
        <v>8.0030284882113527</v>
      </c>
      <c r="O19" s="26">
        <v>1.2</v>
      </c>
      <c r="P19" s="28">
        <v>6.1517959878146184</v>
      </c>
      <c r="Q19" s="28">
        <v>0.22886514435527525</v>
      </c>
      <c r="R19" s="26">
        <v>70</v>
      </c>
      <c r="S19" s="21">
        <v>280</v>
      </c>
      <c r="T19" s="25">
        <v>6.1517959878146184</v>
      </c>
      <c r="U19" s="21">
        <v>0.22886514435527525</v>
      </c>
    </row>
    <row r="20" spans="1:21" s="2" customFormat="1" x14ac:dyDescent="0.25">
      <c r="A20" s="18" t="s">
        <v>409</v>
      </c>
      <c r="B20" s="19" t="s">
        <v>410</v>
      </c>
      <c r="C20" s="20">
        <v>221.9</v>
      </c>
      <c r="D20" s="21">
        <v>2.89</v>
      </c>
      <c r="E20" s="22">
        <v>7.2180967282411143E-3</v>
      </c>
      <c r="F20" s="23">
        <v>5.4000000000000001E-4</v>
      </c>
      <c r="G20" s="23">
        <v>9.5747937609913514E-4</v>
      </c>
      <c r="H20" s="23">
        <v>2.3E-5</v>
      </c>
      <c r="I20" s="24">
        <v>1E-4</v>
      </c>
      <c r="J20" s="22">
        <v>1033.058</v>
      </c>
      <c r="K20" s="23">
        <v>24.5458</v>
      </c>
      <c r="L20" s="23">
        <v>5.4699999999999999E-2</v>
      </c>
      <c r="M20" s="24">
        <v>4.4000000000000003E-3</v>
      </c>
      <c r="N20" s="25">
        <v>7.3072602995327767</v>
      </c>
      <c r="O20" s="26">
        <v>0.54</v>
      </c>
      <c r="P20" s="28">
        <v>6.1693555848920658</v>
      </c>
      <c r="Q20" s="28">
        <v>0.15064567342216564</v>
      </c>
      <c r="R20" s="26">
        <v>260</v>
      </c>
      <c r="S20" s="21">
        <v>160</v>
      </c>
      <c r="T20" s="25">
        <v>6.1693555848920658</v>
      </c>
      <c r="U20" s="21">
        <v>0.15064567342216564</v>
      </c>
    </row>
    <row r="21" spans="1:21" s="2" customFormat="1" x14ac:dyDescent="0.25">
      <c r="A21" s="18" t="s">
        <v>411</v>
      </c>
      <c r="B21" s="19" t="s">
        <v>412</v>
      </c>
      <c r="C21" s="20">
        <v>63.5</v>
      </c>
      <c r="D21" s="21">
        <v>3.0089999999999999</v>
      </c>
      <c r="E21" s="22">
        <v>7.5613162686307698E-3</v>
      </c>
      <c r="F21" s="23">
        <v>1.6000000000000001E-3</v>
      </c>
      <c r="G21" s="23">
        <v>9.6253516506905612E-4</v>
      </c>
      <c r="H21" s="23">
        <v>5.8999999999999998E-5</v>
      </c>
      <c r="I21" s="24">
        <v>1E-4</v>
      </c>
      <c r="J21" s="22">
        <v>1024.5899999999999</v>
      </c>
      <c r="K21" s="23">
        <v>61.93732</v>
      </c>
      <c r="L21" s="23">
        <v>5.7000000000000002E-2</v>
      </c>
      <c r="M21" s="24">
        <v>1.4E-2</v>
      </c>
      <c r="N21" s="25">
        <v>7.6534140785351275</v>
      </c>
      <c r="O21" s="26">
        <v>1.6</v>
      </c>
      <c r="P21" s="28">
        <v>6.2019160363396262</v>
      </c>
      <c r="Q21" s="28">
        <v>0.39118180800070873</v>
      </c>
      <c r="R21" s="26">
        <v>0</v>
      </c>
      <c r="S21" s="21">
        <v>400</v>
      </c>
      <c r="T21" s="25">
        <v>6.2019160363396262</v>
      </c>
      <c r="U21" s="21">
        <v>0.39118180800070873</v>
      </c>
    </row>
    <row r="22" spans="1:21" s="2" customFormat="1" x14ac:dyDescent="0.25">
      <c r="A22" s="18" t="s">
        <v>413</v>
      </c>
      <c r="B22" s="19" t="s">
        <v>414</v>
      </c>
      <c r="C22" s="20">
        <v>148</v>
      </c>
      <c r="D22" s="21">
        <v>5.66</v>
      </c>
      <c r="E22" s="22">
        <v>6.9441787717442046E-3</v>
      </c>
      <c r="F22" s="23">
        <v>8.8999999999999995E-4</v>
      </c>
      <c r="G22" s="23">
        <v>9.634146826755785E-4</v>
      </c>
      <c r="H22" s="23">
        <v>3.4999999999999997E-5</v>
      </c>
      <c r="I22" s="24">
        <v>2.9759000000000001E-2</v>
      </c>
      <c r="J22" s="22">
        <v>1029.866</v>
      </c>
      <c r="K22" s="23">
        <v>37.121850000000002</v>
      </c>
      <c r="L22" s="23">
        <v>5.2299999999999999E-2</v>
      </c>
      <c r="M22" s="24">
        <v>6.8999999999999999E-3</v>
      </c>
      <c r="N22" s="25">
        <v>7.0309159299610728</v>
      </c>
      <c r="O22" s="26">
        <v>0.9</v>
      </c>
      <c r="P22" s="28">
        <v>6.2075803165518728</v>
      </c>
      <c r="Q22" s="28">
        <v>0.23033058928527766</v>
      </c>
      <c r="R22" s="26">
        <v>120</v>
      </c>
      <c r="S22" s="21">
        <v>220</v>
      </c>
      <c r="T22" s="25">
        <v>6.2075803165518728</v>
      </c>
      <c r="U22" s="21">
        <v>0.23033058928527766</v>
      </c>
    </row>
    <row r="23" spans="1:21" s="2" customFormat="1" x14ac:dyDescent="0.25">
      <c r="A23" s="18" t="s">
        <v>415</v>
      </c>
      <c r="B23" s="19" t="s">
        <v>416</v>
      </c>
      <c r="C23" s="20">
        <v>55.2</v>
      </c>
      <c r="D23" s="21">
        <v>3.1</v>
      </c>
      <c r="E23" s="22">
        <v>8.0996383464848314E-3</v>
      </c>
      <c r="F23" s="23">
        <v>1.1999999999999999E-3</v>
      </c>
      <c r="G23" s="23">
        <v>9.6345148311360873E-4</v>
      </c>
      <c r="H23" s="23">
        <v>4.3999999999999999E-5</v>
      </c>
      <c r="I23" s="24">
        <v>1E-4</v>
      </c>
      <c r="J23" s="22">
        <v>1018.33</v>
      </c>
      <c r="K23" s="23">
        <v>45.62782</v>
      </c>
      <c r="L23" s="23">
        <v>6.0999999999999999E-2</v>
      </c>
      <c r="M23" s="24">
        <v>1.0999999999999999E-2</v>
      </c>
      <c r="N23" s="25">
        <v>8.1961009195177503</v>
      </c>
      <c r="O23" s="26">
        <v>1.3</v>
      </c>
      <c r="P23" s="28">
        <v>6.2078173190821166</v>
      </c>
      <c r="Q23" s="28">
        <v>0.29183272707251051</v>
      </c>
      <c r="R23" s="26">
        <v>140</v>
      </c>
      <c r="S23" s="21">
        <v>310</v>
      </c>
      <c r="T23" s="25">
        <v>6.2078173190821166</v>
      </c>
      <c r="U23" s="21">
        <v>0.29183272707251051</v>
      </c>
    </row>
    <row r="24" spans="1:21" s="2" customFormat="1" x14ac:dyDescent="0.25">
      <c r="A24" s="18" t="s">
        <v>417</v>
      </c>
      <c r="B24" s="19" t="s">
        <v>418</v>
      </c>
      <c r="C24" s="20">
        <v>87.7</v>
      </c>
      <c r="D24" s="21">
        <v>3.98</v>
      </c>
      <c r="E24" s="22">
        <v>7.4705409215584818E-3</v>
      </c>
      <c r="F24" s="23">
        <v>1.1000000000000001E-3</v>
      </c>
      <c r="G24" s="23">
        <v>9.6451678594200452E-4</v>
      </c>
      <c r="H24" s="23">
        <v>3.6999999999999998E-5</v>
      </c>
      <c r="I24" s="24">
        <v>2.6568999999999999E-2</v>
      </c>
      <c r="J24" s="22">
        <v>1023.5410000000001</v>
      </c>
      <c r="K24" s="23">
        <v>38.762569999999997</v>
      </c>
      <c r="L24" s="23">
        <v>5.62E-2</v>
      </c>
      <c r="M24" s="24">
        <v>8.6E-3</v>
      </c>
      <c r="N24" s="25">
        <v>7.5618741489657033</v>
      </c>
      <c r="O24" s="26">
        <v>1.1000000000000001</v>
      </c>
      <c r="P24" s="28">
        <v>6.2146780886694328</v>
      </c>
      <c r="Q24" s="28">
        <v>0.24516296609836027</v>
      </c>
      <c r="R24" s="26">
        <v>30</v>
      </c>
      <c r="S24" s="21">
        <v>250</v>
      </c>
      <c r="T24" s="25">
        <v>6.2146780886694328</v>
      </c>
      <c r="U24" s="21">
        <v>0.24516296609836027</v>
      </c>
    </row>
    <row r="25" spans="1:21" s="2" customFormat="1" x14ac:dyDescent="0.25">
      <c r="A25" s="18" t="s">
        <v>419</v>
      </c>
      <c r="B25" s="19" t="s">
        <v>420</v>
      </c>
      <c r="C25" s="20">
        <v>107.5</v>
      </c>
      <c r="D25" s="21">
        <v>3.02</v>
      </c>
      <c r="E25" s="22">
        <v>7.2653898124103687E-3</v>
      </c>
      <c r="F25" s="23">
        <v>7.7999999999999999E-4</v>
      </c>
      <c r="G25" s="23">
        <v>9.6551791115850882E-4</v>
      </c>
      <c r="H25" s="23">
        <v>3.6000000000000001E-5</v>
      </c>
      <c r="I25" s="24">
        <v>4.9730999999999997E-2</v>
      </c>
      <c r="J25" s="22">
        <v>1024.5899999999999</v>
      </c>
      <c r="K25" s="23">
        <v>37.792259999999999</v>
      </c>
      <c r="L25" s="23">
        <v>5.4600000000000003E-2</v>
      </c>
      <c r="M25" s="24">
        <v>6.4999999999999997E-3</v>
      </c>
      <c r="N25" s="25">
        <v>7.3549647060921721</v>
      </c>
      <c r="O25" s="26">
        <v>0.79</v>
      </c>
      <c r="P25" s="28">
        <v>6.2211255345667062</v>
      </c>
      <c r="Q25" s="28">
        <v>0.23521913894015797</v>
      </c>
      <c r="R25" s="26">
        <v>90</v>
      </c>
      <c r="S25" s="21">
        <v>220</v>
      </c>
      <c r="T25" s="25">
        <v>6.2211255345667062</v>
      </c>
      <c r="U25" s="21">
        <v>0.23521913894015797</v>
      </c>
    </row>
    <row r="26" spans="1:21" s="2" customFormat="1" x14ac:dyDescent="0.25">
      <c r="A26" s="18" t="s">
        <v>421</v>
      </c>
      <c r="B26" s="19" t="s">
        <v>422</v>
      </c>
      <c r="C26" s="20">
        <v>72.7</v>
      </c>
      <c r="D26" s="21">
        <v>2.69</v>
      </c>
      <c r="E26" s="22">
        <v>7.7480360356465255E-3</v>
      </c>
      <c r="F26" s="23">
        <v>9.7000000000000005E-4</v>
      </c>
      <c r="G26" s="23">
        <v>9.6596792099368223E-4</v>
      </c>
      <c r="H26" s="23">
        <v>3.6999999999999998E-5</v>
      </c>
      <c r="I26" s="24">
        <v>5.4362000000000001E-2</v>
      </c>
      <c r="J26" s="22">
        <v>1019.3680000000001</v>
      </c>
      <c r="K26" s="23">
        <v>38.447110000000002</v>
      </c>
      <c r="L26" s="23">
        <v>5.8200000000000002E-2</v>
      </c>
      <c r="M26" s="24">
        <v>7.9000000000000008E-3</v>
      </c>
      <c r="N26" s="25">
        <v>7.8416806223580711</v>
      </c>
      <c r="O26" s="26">
        <v>0.97</v>
      </c>
      <c r="P26" s="28">
        <v>6.2240236854811561</v>
      </c>
      <c r="Q26" s="28">
        <v>0.24312849739464684</v>
      </c>
      <c r="R26" s="26">
        <v>190</v>
      </c>
      <c r="S26" s="21">
        <v>240</v>
      </c>
      <c r="T26" s="25">
        <v>6.2240236854811561</v>
      </c>
      <c r="U26" s="21">
        <v>0.24312849739464684</v>
      </c>
    </row>
    <row r="27" spans="1:21" s="2" customFormat="1" x14ac:dyDescent="0.25">
      <c r="A27" s="18" t="s">
        <v>423</v>
      </c>
      <c r="B27" s="19" t="s">
        <v>424</v>
      </c>
      <c r="C27" s="20">
        <v>148.19999999999999</v>
      </c>
      <c r="D27" s="21">
        <v>3.81</v>
      </c>
      <c r="E27" s="22">
        <v>7.8421144181074088E-3</v>
      </c>
      <c r="F27" s="23">
        <v>1E-3</v>
      </c>
      <c r="G27" s="23">
        <v>9.6607743103671595E-4</v>
      </c>
      <c r="H27" s="23">
        <v>3.6000000000000001E-5</v>
      </c>
      <c r="I27" s="24">
        <v>6.4672000000000002E-3</v>
      </c>
      <c r="J27" s="22">
        <v>1018.33</v>
      </c>
      <c r="K27" s="23">
        <v>37.331850000000003</v>
      </c>
      <c r="L27" s="23">
        <v>5.8900000000000001E-2</v>
      </c>
      <c r="M27" s="24">
        <v>8.6999999999999994E-3</v>
      </c>
      <c r="N27" s="25">
        <v>7.9365251301025692</v>
      </c>
      <c r="O27" s="26">
        <v>1</v>
      </c>
      <c r="P27" s="28">
        <v>6.2247289512724375</v>
      </c>
      <c r="Q27" s="28">
        <v>0.23864248609990329</v>
      </c>
      <c r="R27" s="26">
        <v>190</v>
      </c>
      <c r="S27" s="21">
        <v>230</v>
      </c>
      <c r="T27" s="25">
        <v>6.2247289512724375</v>
      </c>
      <c r="U27" s="21">
        <v>0.23864248609990329</v>
      </c>
    </row>
    <row r="28" spans="1:21" s="2" customFormat="1" x14ac:dyDescent="0.25">
      <c r="A28" s="18" t="s">
        <v>425</v>
      </c>
      <c r="B28" s="19" t="s">
        <v>426</v>
      </c>
      <c r="C28" s="20">
        <v>137</v>
      </c>
      <c r="D28" s="21">
        <v>7.39</v>
      </c>
      <c r="E28" s="22">
        <v>7.5923099792845165E-3</v>
      </c>
      <c r="F28" s="23">
        <v>8.0000000000000004E-4</v>
      </c>
      <c r="G28" s="23">
        <v>9.6648058083270705E-4</v>
      </c>
      <c r="H28" s="23">
        <v>3.1000000000000001E-5</v>
      </c>
      <c r="I28" s="24">
        <v>9.8197000000000007E-3</v>
      </c>
      <c r="J28" s="22">
        <v>1020.408</v>
      </c>
      <c r="K28" s="23">
        <v>32.278219999999997</v>
      </c>
      <c r="L28" s="23">
        <v>5.7000000000000002E-2</v>
      </c>
      <c r="M28" s="24">
        <v>6.0000000000000001E-3</v>
      </c>
      <c r="N28" s="25">
        <v>7.6846669543415809</v>
      </c>
      <c r="O28" s="26">
        <v>0.8</v>
      </c>
      <c r="P28" s="28">
        <v>6.2273253130253829</v>
      </c>
      <c r="Q28" s="28">
        <v>0.20274262502642021</v>
      </c>
      <c r="R28" s="26">
        <v>280</v>
      </c>
      <c r="S28" s="21">
        <v>190</v>
      </c>
      <c r="T28" s="25">
        <v>6.2273253130253829</v>
      </c>
      <c r="U28" s="21">
        <v>0.20274262502642021</v>
      </c>
    </row>
    <row r="29" spans="1:21" s="2" customFormat="1" x14ac:dyDescent="0.25">
      <c r="A29" s="18" t="s">
        <v>427</v>
      </c>
      <c r="B29" s="19" t="s">
        <v>428</v>
      </c>
      <c r="C29" s="20">
        <v>117</v>
      </c>
      <c r="D29" s="21">
        <v>2.68</v>
      </c>
      <c r="E29" s="22">
        <v>9.8567766340377887E-3</v>
      </c>
      <c r="F29" s="23">
        <v>1.5E-3</v>
      </c>
      <c r="G29" s="23">
        <v>9.6648974911661689E-4</v>
      </c>
      <c r="H29" s="23">
        <v>4.5000000000000003E-5</v>
      </c>
      <c r="I29" s="24">
        <v>0.22059000000000001</v>
      </c>
      <c r="J29" s="22">
        <v>998.00400000000002</v>
      </c>
      <c r="K29" s="23">
        <v>44.820540000000001</v>
      </c>
      <c r="L29" s="23">
        <v>7.3999999999999996E-2</v>
      </c>
      <c r="M29" s="24">
        <v>1.0999999999999999E-2</v>
      </c>
      <c r="N29" s="25">
        <v>9.9654716637137604</v>
      </c>
      <c r="O29" s="26">
        <v>1.5</v>
      </c>
      <c r="P29" s="28">
        <v>6.2273843585144357</v>
      </c>
      <c r="Q29" s="28">
        <v>0.29384317531147863</v>
      </c>
      <c r="R29" s="26">
        <v>670</v>
      </c>
      <c r="S29" s="21">
        <v>290</v>
      </c>
      <c r="T29" s="25">
        <v>6.2273843585144357</v>
      </c>
      <c r="U29" s="21">
        <v>0.29384317531147863</v>
      </c>
    </row>
    <row r="30" spans="1:21" s="2" customFormat="1" x14ac:dyDescent="0.25">
      <c r="A30" s="18" t="s">
        <v>429</v>
      </c>
      <c r="B30" s="19" t="s">
        <v>430</v>
      </c>
      <c r="C30" s="20">
        <v>172.2</v>
      </c>
      <c r="D30" s="21">
        <v>3.14</v>
      </c>
      <c r="E30" s="22">
        <v>6.8287587944379103E-3</v>
      </c>
      <c r="F30" s="23">
        <v>5.5000000000000003E-4</v>
      </c>
      <c r="G30" s="23">
        <v>9.6775599126286416E-4</v>
      </c>
      <c r="H30" s="23">
        <v>2.6999999999999999E-5</v>
      </c>
      <c r="I30" s="24">
        <v>0.11729000000000001</v>
      </c>
      <c r="J30" s="22">
        <v>1026.694</v>
      </c>
      <c r="K30" s="23">
        <v>28.460719999999998</v>
      </c>
      <c r="L30" s="23">
        <v>5.1200000000000002E-2</v>
      </c>
      <c r="M30" s="24">
        <v>4.3E-3</v>
      </c>
      <c r="N30" s="25">
        <v>6.9144510302519455</v>
      </c>
      <c r="O30" s="26">
        <v>0.55000000000000004</v>
      </c>
      <c r="P30" s="28">
        <v>6.2355391931166562</v>
      </c>
      <c r="Q30" s="28">
        <v>0.17617763571510039</v>
      </c>
      <c r="R30" s="26">
        <v>120</v>
      </c>
      <c r="S30" s="21">
        <v>160</v>
      </c>
      <c r="T30" s="25">
        <v>6.2355391931166562</v>
      </c>
      <c r="U30" s="21">
        <v>0.17617763571510039</v>
      </c>
    </row>
    <row r="31" spans="1:21" s="2" customFormat="1" x14ac:dyDescent="0.25">
      <c r="A31" s="18" t="s">
        <v>431</v>
      </c>
      <c r="B31" s="19" t="s">
        <v>432</v>
      </c>
      <c r="C31" s="20">
        <v>107.8</v>
      </c>
      <c r="D31" s="21">
        <v>2.7850000000000001</v>
      </c>
      <c r="E31" s="22">
        <v>6.9425761786206311E-3</v>
      </c>
      <c r="F31" s="23">
        <v>8.5999999999999998E-4</v>
      </c>
      <c r="G31" s="23">
        <v>9.6874922258405327E-4</v>
      </c>
      <c r="H31" s="23">
        <v>3.3000000000000003E-5</v>
      </c>
      <c r="I31" s="24">
        <v>1E-4</v>
      </c>
      <c r="J31" s="22">
        <v>1024.5899999999999</v>
      </c>
      <c r="K31" s="23">
        <v>34.642910000000001</v>
      </c>
      <c r="L31" s="23">
        <v>5.1999999999999998E-2</v>
      </c>
      <c r="M31" s="24">
        <v>7.1000000000000004E-3</v>
      </c>
      <c r="N31" s="25">
        <v>7.0292989196043676</v>
      </c>
      <c r="O31" s="26">
        <v>0.86</v>
      </c>
      <c r="P31" s="28">
        <v>6.2419357800795021</v>
      </c>
      <c r="Q31" s="28">
        <v>0.21849925463855402</v>
      </c>
      <c r="R31" s="26">
        <v>0</v>
      </c>
      <c r="S31" s="21">
        <v>240</v>
      </c>
      <c r="T31" s="25">
        <v>6.2419357800795021</v>
      </c>
      <c r="U31" s="21">
        <v>0.21849925463855402</v>
      </c>
    </row>
    <row r="32" spans="1:21" s="2" customFormat="1" x14ac:dyDescent="0.25">
      <c r="A32" s="18" t="s">
        <v>433</v>
      </c>
      <c r="B32" s="19" t="s">
        <v>434</v>
      </c>
      <c r="C32" s="20">
        <v>93.5</v>
      </c>
      <c r="D32" s="21">
        <v>4.1100000000000003</v>
      </c>
      <c r="E32" s="22">
        <v>9.4851553946421144E-3</v>
      </c>
      <c r="F32" s="23">
        <v>1.2999999999999999E-3</v>
      </c>
      <c r="G32" s="23">
        <v>9.6934898164757755E-4</v>
      </c>
      <c r="H32" s="23">
        <v>3.6999999999999998E-5</v>
      </c>
      <c r="I32" s="24">
        <v>0.12504000000000001</v>
      </c>
      <c r="J32" s="22">
        <v>999.00099999999998</v>
      </c>
      <c r="K32" s="23">
        <v>36.926110000000001</v>
      </c>
      <c r="L32" s="23">
        <v>7.0999999999999994E-2</v>
      </c>
      <c r="M32" s="24">
        <v>0.01</v>
      </c>
      <c r="N32" s="25">
        <v>9.5915201970147823</v>
      </c>
      <c r="O32" s="26">
        <v>1.3</v>
      </c>
      <c r="P32" s="28">
        <v>6.2457983324094375</v>
      </c>
      <c r="Q32" s="28">
        <v>0.24496546356188517</v>
      </c>
      <c r="R32" s="26">
        <v>490</v>
      </c>
      <c r="S32" s="21">
        <v>260</v>
      </c>
      <c r="T32" s="25">
        <v>6.2457983324094375</v>
      </c>
      <c r="U32" s="21">
        <v>0.24496546356188517</v>
      </c>
    </row>
    <row r="33" spans="1:21" s="2" customFormat="1" x14ac:dyDescent="0.25">
      <c r="A33" s="18" t="s">
        <v>435</v>
      </c>
      <c r="B33" s="19" t="s">
        <v>436</v>
      </c>
      <c r="C33" s="20">
        <v>115.5</v>
      </c>
      <c r="D33" s="21">
        <v>4.12</v>
      </c>
      <c r="E33" s="22">
        <v>7.43436298831929E-3</v>
      </c>
      <c r="F33" s="23">
        <v>6.8999999999999997E-4</v>
      </c>
      <c r="G33" s="23">
        <v>9.7020392501789843E-4</v>
      </c>
      <c r="H33" s="23">
        <v>3.1999999999999999E-5</v>
      </c>
      <c r="I33" s="24">
        <v>1E-4</v>
      </c>
      <c r="J33" s="22">
        <v>1018.33</v>
      </c>
      <c r="K33" s="23">
        <v>33.183869999999999</v>
      </c>
      <c r="L33" s="23">
        <v>5.5599999999999997E-2</v>
      </c>
      <c r="M33" s="24">
        <v>5.7000000000000002E-3</v>
      </c>
      <c r="N33" s="25">
        <v>7.5253891976239933</v>
      </c>
      <c r="O33" s="26">
        <v>0.69</v>
      </c>
      <c r="P33" s="28">
        <v>6.2513043119077683</v>
      </c>
      <c r="Q33" s="28">
        <v>0.20875245400374118</v>
      </c>
      <c r="R33" s="26">
        <v>160</v>
      </c>
      <c r="S33" s="21">
        <v>190</v>
      </c>
      <c r="T33" s="25">
        <v>6.2513043119077683</v>
      </c>
      <c r="U33" s="21">
        <v>0.20875245400374118</v>
      </c>
    </row>
    <row r="34" spans="1:21" s="2" customFormat="1" x14ac:dyDescent="0.25">
      <c r="A34" s="18" t="s">
        <v>437</v>
      </c>
      <c r="B34" s="19" t="s">
        <v>438</v>
      </c>
      <c r="C34" s="20">
        <v>101.3</v>
      </c>
      <c r="D34" s="21">
        <v>4.1769999999999996</v>
      </c>
      <c r="E34" s="22">
        <v>7.6512139802396035E-3</v>
      </c>
      <c r="F34" s="23">
        <v>7.9000000000000001E-4</v>
      </c>
      <c r="G34" s="23">
        <v>9.722731588823752E-4</v>
      </c>
      <c r="H34" s="23">
        <v>3.4E-5</v>
      </c>
      <c r="I34" s="24">
        <v>1E-4</v>
      </c>
      <c r="J34" s="22">
        <v>1014.199</v>
      </c>
      <c r="K34" s="23">
        <v>34.972369999999998</v>
      </c>
      <c r="L34" s="23">
        <v>5.7099999999999998E-2</v>
      </c>
      <c r="M34" s="24">
        <v>6.4000000000000003E-3</v>
      </c>
      <c r="N34" s="25">
        <v>7.7440608528645791</v>
      </c>
      <c r="O34" s="26">
        <v>0.8</v>
      </c>
      <c r="P34" s="28">
        <v>6.2646305075228996</v>
      </c>
      <c r="Q34" s="28">
        <v>0.22206675475959384</v>
      </c>
      <c r="R34" s="26">
        <v>170</v>
      </c>
      <c r="S34" s="21">
        <v>200</v>
      </c>
      <c r="T34" s="25">
        <v>6.2646305075228996</v>
      </c>
      <c r="U34" s="21">
        <v>0.22206675475959384</v>
      </c>
    </row>
    <row r="35" spans="1:21" s="2" customFormat="1" x14ac:dyDescent="0.25">
      <c r="A35" s="18" t="s">
        <v>439</v>
      </c>
      <c r="B35" s="19" t="s">
        <v>440</v>
      </c>
      <c r="C35" s="20">
        <v>87.3</v>
      </c>
      <c r="D35" s="21">
        <v>2.2269999999999999</v>
      </c>
      <c r="E35" s="22">
        <v>9.523063914076587E-3</v>
      </c>
      <c r="F35" s="23">
        <v>1.1999999999999999E-3</v>
      </c>
      <c r="G35" s="23">
        <v>9.7322309684977348E-4</v>
      </c>
      <c r="H35" s="23">
        <v>4.3000000000000002E-5</v>
      </c>
      <c r="I35" s="24">
        <v>1E-4</v>
      </c>
      <c r="J35" s="22">
        <v>995.0249</v>
      </c>
      <c r="K35" s="23">
        <v>42.5732</v>
      </c>
      <c r="L35" s="23">
        <v>7.0999999999999994E-2</v>
      </c>
      <c r="M35" s="24">
        <v>0.01</v>
      </c>
      <c r="N35" s="25">
        <v>9.6296727239951547</v>
      </c>
      <c r="O35" s="26">
        <v>1.2</v>
      </c>
      <c r="P35" s="28">
        <v>6.2707482500858074</v>
      </c>
      <c r="Q35" s="28">
        <v>0.2806005686855787</v>
      </c>
      <c r="R35" s="26">
        <v>540</v>
      </c>
      <c r="S35" s="21">
        <v>300</v>
      </c>
      <c r="T35" s="25">
        <v>6.2707482500858074</v>
      </c>
      <c r="U35" s="21">
        <v>0.2806005686855787</v>
      </c>
    </row>
    <row r="36" spans="1:21" s="2" customFormat="1" x14ac:dyDescent="0.25">
      <c r="A36" s="18" t="s">
        <v>441</v>
      </c>
      <c r="B36" s="19" t="s">
        <v>442</v>
      </c>
      <c r="C36" s="20">
        <v>96.6</v>
      </c>
      <c r="D36" s="21">
        <v>3.95</v>
      </c>
      <c r="E36" s="22">
        <v>7.0353831336699667E-3</v>
      </c>
      <c r="F36" s="23">
        <v>1E-3</v>
      </c>
      <c r="G36" s="23">
        <v>9.7420537884818081E-4</v>
      </c>
      <c r="H36" s="23">
        <v>3.3000000000000003E-5</v>
      </c>
      <c r="I36" s="24">
        <v>5.8588000000000001E-2</v>
      </c>
      <c r="J36" s="22">
        <v>1018.33</v>
      </c>
      <c r="K36" s="23">
        <v>34.220860000000002</v>
      </c>
      <c r="L36" s="23">
        <v>5.2400000000000002E-2</v>
      </c>
      <c r="M36" s="24">
        <v>7.4999999999999997E-3</v>
      </c>
      <c r="N36" s="25">
        <v>7.1229365431395042</v>
      </c>
      <c r="O36" s="26">
        <v>1</v>
      </c>
      <c r="P36" s="28">
        <v>6.2770742869397971</v>
      </c>
      <c r="Q36" s="28">
        <v>0.21935023227311626</v>
      </c>
      <c r="R36" s="26">
        <v>10</v>
      </c>
      <c r="S36" s="21">
        <v>250</v>
      </c>
      <c r="T36" s="25">
        <v>6.2770742869397971</v>
      </c>
      <c r="U36" s="21">
        <v>0.21935023227311626</v>
      </c>
    </row>
    <row r="37" spans="1:21" s="2" customFormat="1" x14ac:dyDescent="0.25">
      <c r="A37" s="18" t="s">
        <v>443</v>
      </c>
      <c r="B37" s="19" t="s">
        <v>444</v>
      </c>
      <c r="C37" s="20">
        <v>76.400000000000006</v>
      </c>
      <c r="D37" s="21">
        <v>2.984</v>
      </c>
      <c r="E37" s="22">
        <v>7.7196284893377093E-3</v>
      </c>
      <c r="F37" s="23">
        <v>1E-3</v>
      </c>
      <c r="G37" s="23">
        <v>9.7583988454319481E-4</v>
      </c>
      <c r="H37" s="23">
        <v>3.6000000000000001E-5</v>
      </c>
      <c r="I37" s="24">
        <v>1E-4</v>
      </c>
      <c r="J37" s="22">
        <v>1010.101</v>
      </c>
      <c r="K37" s="23">
        <v>36.73095</v>
      </c>
      <c r="L37" s="23">
        <v>5.74E-2</v>
      </c>
      <c r="M37" s="24">
        <v>8.0000000000000002E-3</v>
      </c>
      <c r="N37" s="25">
        <v>7.8130399993563175</v>
      </c>
      <c r="O37" s="26">
        <v>1</v>
      </c>
      <c r="P37" s="28">
        <v>6.2876007241171674</v>
      </c>
      <c r="Q37" s="28">
        <v>0.23761551636983949</v>
      </c>
      <c r="R37" s="26">
        <v>130</v>
      </c>
      <c r="S37" s="21">
        <v>260</v>
      </c>
      <c r="T37" s="25">
        <v>6.2876007241171674</v>
      </c>
      <c r="U37" s="21">
        <v>0.23761551636983949</v>
      </c>
    </row>
    <row r="38" spans="1:21" s="2" customFormat="1" x14ac:dyDescent="0.25">
      <c r="A38" s="18" t="s">
        <v>445</v>
      </c>
      <c r="B38" s="19" t="s">
        <v>446</v>
      </c>
      <c r="C38" s="20">
        <v>62.5</v>
      </c>
      <c r="D38" s="21">
        <v>2.72</v>
      </c>
      <c r="E38" s="22">
        <v>8.0746934669246404E-3</v>
      </c>
      <c r="F38" s="23">
        <v>1.5E-3</v>
      </c>
      <c r="G38" s="23">
        <v>9.7649236274466311E-4</v>
      </c>
      <c r="H38" s="23">
        <v>5.8999999999999998E-5</v>
      </c>
      <c r="I38" s="24">
        <v>5.1471000000000003E-2</v>
      </c>
      <c r="J38" s="22">
        <v>1006.0359999999999</v>
      </c>
      <c r="K38" s="23">
        <v>59.714419999999997</v>
      </c>
      <c r="L38" s="23">
        <v>0.06</v>
      </c>
      <c r="M38" s="24">
        <v>1.2E-2</v>
      </c>
      <c r="N38" s="25">
        <v>8.1709601884583165</v>
      </c>
      <c r="O38" s="26">
        <v>1.5</v>
      </c>
      <c r="P38" s="28">
        <v>6.2918027669570993</v>
      </c>
      <c r="Q38" s="28">
        <v>0.38593702054894569</v>
      </c>
      <c r="R38" s="26">
        <v>30</v>
      </c>
      <c r="S38" s="21">
        <v>370</v>
      </c>
      <c r="T38" s="25">
        <v>6.2918027669570993</v>
      </c>
      <c r="U38" s="21">
        <v>0.38593702054894569</v>
      </c>
    </row>
    <row r="39" spans="1:21" s="2" customFormat="1" x14ac:dyDescent="0.25">
      <c r="A39" s="18" t="s">
        <v>447</v>
      </c>
      <c r="B39" s="19" t="s">
        <v>448</v>
      </c>
      <c r="C39" s="20">
        <v>85.8</v>
      </c>
      <c r="D39" s="21">
        <v>3.65</v>
      </c>
      <c r="E39" s="22">
        <v>6.8918678995164503E-3</v>
      </c>
      <c r="F39" s="23">
        <v>9.5E-4</v>
      </c>
      <c r="G39" s="23">
        <v>9.7669966849345258E-4</v>
      </c>
      <c r="H39" s="23">
        <v>3.8000000000000002E-5</v>
      </c>
      <c r="I39" s="24">
        <v>1E-4</v>
      </c>
      <c r="J39" s="22">
        <v>1017.294</v>
      </c>
      <c r="K39" s="23">
        <v>39.325710000000001</v>
      </c>
      <c r="L39" s="23">
        <v>5.1200000000000002E-2</v>
      </c>
      <c r="M39" s="24">
        <v>7.7000000000000002E-3</v>
      </c>
      <c r="N39" s="25">
        <v>6.9781331301109759</v>
      </c>
      <c r="O39" s="26">
        <v>0.95</v>
      </c>
      <c r="P39" s="28">
        <v>6.2931378418474662</v>
      </c>
      <c r="Q39" s="28">
        <v>0.25099063310932523</v>
      </c>
      <c r="R39" s="26">
        <v>0</v>
      </c>
      <c r="S39" s="21">
        <v>240</v>
      </c>
      <c r="T39" s="25">
        <v>6.2931378418474662</v>
      </c>
      <c r="U39" s="21">
        <v>0.25099063310932523</v>
      </c>
    </row>
    <row r="40" spans="1:21" s="2" customFormat="1" x14ac:dyDescent="0.25">
      <c r="A40" s="18" t="s">
        <v>449</v>
      </c>
      <c r="B40" s="19" t="s">
        <v>450</v>
      </c>
      <c r="C40" s="20">
        <v>107.4</v>
      </c>
      <c r="D40" s="21">
        <v>3.7469999999999999</v>
      </c>
      <c r="E40" s="22">
        <v>7.4173062826693621E-3</v>
      </c>
      <c r="F40" s="23">
        <v>1.1000000000000001E-3</v>
      </c>
      <c r="G40" s="23">
        <v>9.7676180928552014E-4</v>
      </c>
      <c r="H40" s="23">
        <v>4.5000000000000003E-5</v>
      </c>
      <c r="I40" s="24">
        <v>0.21201</v>
      </c>
      <c r="J40" s="22">
        <v>1012.146</v>
      </c>
      <c r="K40" s="23">
        <v>46.099760000000003</v>
      </c>
      <c r="L40" s="23">
        <v>5.5100000000000003E-2</v>
      </c>
      <c r="M40" s="24">
        <v>8.0000000000000002E-3</v>
      </c>
      <c r="N40" s="25">
        <v>7.5081872885561509</v>
      </c>
      <c r="O40" s="26">
        <v>1.1000000000000001</v>
      </c>
      <c r="P40" s="28">
        <v>6.2935380362491982</v>
      </c>
      <c r="Q40" s="28">
        <v>0.29379408598422802</v>
      </c>
      <c r="R40" s="26">
        <v>90</v>
      </c>
      <c r="S40" s="21">
        <v>270</v>
      </c>
      <c r="T40" s="25">
        <v>6.2935380362491982</v>
      </c>
      <c r="U40" s="21">
        <v>0.29379408598422802</v>
      </c>
    </row>
    <row r="41" spans="1:21" s="2" customFormat="1" x14ac:dyDescent="0.25">
      <c r="A41" s="18" t="s">
        <v>451</v>
      </c>
      <c r="B41" s="19" t="s">
        <v>452</v>
      </c>
      <c r="C41" s="20">
        <v>72.2</v>
      </c>
      <c r="D41" s="21">
        <v>4.9400000000000004</v>
      </c>
      <c r="E41" s="22">
        <v>8.3473404263377151E-3</v>
      </c>
      <c r="F41" s="23">
        <v>1.2999999999999999E-3</v>
      </c>
      <c r="G41" s="23">
        <v>9.769008620459374E-4</v>
      </c>
      <c r="H41" s="23">
        <v>4.6E-5</v>
      </c>
      <c r="I41" s="24">
        <v>8.2930999999999994E-3</v>
      </c>
      <c r="J41" s="22">
        <v>1003.009</v>
      </c>
      <c r="K41" s="23">
        <v>46.277250000000002</v>
      </c>
      <c r="L41" s="23">
        <v>6.2E-2</v>
      </c>
      <c r="M41" s="24">
        <v>1.0999999999999999E-2</v>
      </c>
      <c r="N41" s="25">
        <v>8.4457140463465201</v>
      </c>
      <c r="O41" s="26">
        <v>1.3</v>
      </c>
      <c r="P41" s="28">
        <v>6.2944335531669564</v>
      </c>
      <c r="Q41" s="28">
        <v>0.30393415138867902</v>
      </c>
      <c r="R41" s="26">
        <v>210</v>
      </c>
      <c r="S41" s="21">
        <v>310</v>
      </c>
      <c r="T41" s="25">
        <v>6.2944335531669564</v>
      </c>
      <c r="U41" s="21">
        <v>0.30393415138867902</v>
      </c>
    </row>
    <row r="42" spans="1:21" s="2" customFormat="1" x14ac:dyDescent="0.25">
      <c r="A42" s="18" t="s">
        <v>453</v>
      </c>
      <c r="B42" s="19" t="s">
        <v>454</v>
      </c>
      <c r="C42" s="20">
        <v>82.5</v>
      </c>
      <c r="D42" s="21">
        <v>3.44</v>
      </c>
      <c r="E42" s="22">
        <v>7.9504072798918541E-3</v>
      </c>
      <c r="F42" s="23">
        <v>1.2999999999999999E-3</v>
      </c>
      <c r="G42" s="23">
        <v>9.7775809952893589E-4</v>
      </c>
      <c r="H42" s="23">
        <v>4.0000000000000003E-5</v>
      </c>
      <c r="I42" s="24">
        <v>0.11439000000000001</v>
      </c>
      <c r="J42" s="22">
        <v>1006.0359999999999</v>
      </c>
      <c r="K42" s="23">
        <v>40.484349999999999</v>
      </c>
      <c r="L42" s="23">
        <v>5.8999999999999997E-2</v>
      </c>
      <c r="M42" s="24">
        <v>0.01</v>
      </c>
      <c r="N42" s="25">
        <v>8.0456889121349136</v>
      </c>
      <c r="O42" s="26">
        <v>1.3</v>
      </c>
      <c r="P42" s="28">
        <v>6.2999542654799852</v>
      </c>
      <c r="Q42" s="28">
        <v>0.26622445451313004</v>
      </c>
      <c r="R42" s="26">
        <v>160</v>
      </c>
      <c r="S42" s="21">
        <v>290</v>
      </c>
      <c r="T42" s="25">
        <v>6.2999542654799852</v>
      </c>
      <c r="U42" s="21">
        <v>0.26622445451313004</v>
      </c>
    </row>
    <row r="43" spans="1:21" s="2" customFormat="1" x14ac:dyDescent="0.25">
      <c r="A43" s="18" t="s">
        <v>455</v>
      </c>
      <c r="B43" s="19" t="s">
        <v>456</v>
      </c>
      <c r="C43" s="20">
        <v>191.6</v>
      </c>
      <c r="D43" s="21">
        <v>3.43</v>
      </c>
      <c r="E43" s="22">
        <v>7.209458213806778E-3</v>
      </c>
      <c r="F43" s="23">
        <v>5.8E-4</v>
      </c>
      <c r="G43" s="23">
        <v>9.7778394908831778E-4</v>
      </c>
      <c r="H43" s="23">
        <v>2.6999999999999999E-5</v>
      </c>
      <c r="I43" s="24">
        <v>3.4652000000000002E-2</v>
      </c>
      <c r="J43" s="22">
        <v>1013.171</v>
      </c>
      <c r="K43" s="23">
        <v>27.71593</v>
      </c>
      <c r="L43" s="23">
        <v>5.3499999999999999E-2</v>
      </c>
      <c r="M43" s="24">
        <v>4.4000000000000003E-3</v>
      </c>
      <c r="N43" s="25">
        <v>7.2985464113639873</v>
      </c>
      <c r="O43" s="26">
        <v>0.57999999999999996</v>
      </c>
      <c r="P43" s="28">
        <v>6.3001207396719909</v>
      </c>
      <c r="Q43" s="28">
        <v>0.17593010731499995</v>
      </c>
      <c r="R43" s="26">
        <v>200</v>
      </c>
      <c r="S43" s="21">
        <v>150</v>
      </c>
      <c r="T43" s="25">
        <v>6.3001207396719909</v>
      </c>
      <c r="U43" s="21">
        <v>0.17593010731499995</v>
      </c>
    </row>
    <row r="44" spans="1:21" s="2" customFormat="1" x14ac:dyDescent="0.25">
      <c r="A44" s="18" t="s">
        <v>457</v>
      </c>
      <c r="B44" s="19" t="s">
        <v>458</v>
      </c>
      <c r="C44" s="20">
        <v>89.7</v>
      </c>
      <c r="D44" s="21">
        <v>3.339</v>
      </c>
      <c r="E44" s="22">
        <v>7.387242733150742E-3</v>
      </c>
      <c r="F44" s="23">
        <v>1E-3</v>
      </c>
      <c r="G44" s="23">
        <v>9.7812839766975301E-4</v>
      </c>
      <c r="H44" s="23">
        <v>3.8999999999999999E-5</v>
      </c>
      <c r="I44" s="24">
        <v>1E-4</v>
      </c>
      <c r="J44" s="22">
        <v>1011.122</v>
      </c>
      <c r="K44" s="23">
        <v>39.872369999999997</v>
      </c>
      <c r="L44" s="23">
        <v>5.4800000000000001E-2</v>
      </c>
      <c r="M44" s="24">
        <v>8.0000000000000002E-3</v>
      </c>
      <c r="N44" s="25">
        <v>7.4778670995160033</v>
      </c>
      <c r="O44" s="26">
        <v>1.1000000000000001</v>
      </c>
      <c r="P44" s="28">
        <v>6.3023390285033871</v>
      </c>
      <c r="Q44" s="28">
        <v>0.25677621587582911</v>
      </c>
      <c r="R44" s="26">
        <v>10</v>
      </c>
      <c r="S44" s="21">
        <v>270</v>
      </c>
      <c r="T44" s="25">
        <v>6.3023390285033871</v>
      </c>
      <c r="U44" s="21">
        <v>0.25677621587582911</v>
      </c>
    </row>
    <row r="45" spans="1:21" s="2" customFormat="1" x14ac:dyDescent="0.25">
      <c r="A45" s="18" t="s">
        <v>459</v>
      </c>
      <c r="B45" s="19" t="s">
        <v>460</v>
      </c>
      <c r="C45" s="20">
        <v>168</v>
      </c>
      <c r="D45" s="21">
        <v>5.47</v>
      </c>
      <c r="E45" s="22">
        <v>6.4870824563530091E-3</v>
      </c>
      <c r="F45" s="23">
        <v>6.7000000000000002E-4</v>
      </c>
      <c r="G45" s="23">
        <v>9.7858464884237328E-4</v>
      </c>
      <c r="H45" s="23">
        <v>2.6999999999999999E-5</v>
      </c>
      <c r="I45" s="24">
        <v>1E-4</v>
      </c>
      <c r="J45" s="22">
        <v>1019.3680000000001</v>
      </c>
      <c r="K45" s="23">
        <v>28.056000000000001</v>
      </c>
      <c r="L45" s="23">
        <v>4.8099999999999997E-2</v>
      </c>
      <c r="M45" s="24">
        <v>5.0000000000000001E-3</v>
      </c>
      <c r="N45" s="25">
        <v>6.5696031429983446</v>
      </c>
      <c r="O45" s="26">
        <v>0.68</v>
      </c>
      <c r="P45" s="28">
        <v>6.305277337819466</v>
      </c>
      <c r="Q45" s="28">
        <v>0.17808398359340016</v>
      </c>
      <c r="R45" s="26">
        <v>10</v>
      </c>
      <c r="S45" s="21">
        <v>190</v>
      </c>
      <c r="T45" s="25">
        <v>6.305277337819466</v>
      </c>
      <c r="U45" s="21">
        <v>0.17808398359340016</v>
      </c>
    </row>
    <row r="46" spans="1:21" s="2" customFormat="1" x14ac:dyDescent="0.25">
      <c r="A46" s="18" t="s">
        <v>461</v>
      </c>
      <c r="B46" s="19" t="s">
        <v>462</v>
      </c>
      <c r="C46" s="20">
        <v>200</v>
      </c>
      <c r="D46" s="21">
        <v>3.39</v>
      </c>
      <c r="E46" s="22">
        <v>6.7349153270897947E-3</v>
      </c>
      <c r="F46" s="23">
        <v>7.2999999999999996E-4</v>
      </c>
      <c r="G46" s="23">
        <v>9.7932231659036972E-4</v>
      </c>
      <c r="H46" s="23">
        <v>2.9E-5</v>
      </c>
      <c r="I46" s="24">
        <v>1E-4</v>
      </c>
      <c r="J46" s="22">
        <v>1016.26</v>
      </c>
      <c r="K46" s="23">
        <v>29.950759999999999</v>
      </c>
      <c r="L46" s="23">
        <v>4.99E-2</v>
      </c>
      <c r="M46" s="24">
        <v>5.4999999999999997E-3</v>
      </c>
      <c r="N46" s="25">
        <v>6.8197481362629393</v>
      </c>
      <c r="O46" s="26">
        <v>0.74</v>
      </c>
      <c r="P46" s="28">
        <v>6.3100279989745518</v>
      </c>
      <c r="Q46" s="28">
        <v>0.19112871420711211</v>
      </c>
      <c r="R46" s="26">
        <v>0</v>
      </c>
      <c r="S46" s="21">
        <v>180</v>
      </c>
      <c r="T46" s="25">
        <v>6.3100279989745518</v>
      </c>
      <c r="U46" s="21">
        <v>0.19112871420711211</v>
      </c>
    </row>
    <row r="47" spans="1:21" s="2" customFormat="1" x14ac:dyDescent="0.25">
      <c r="A47" s="18" t="s">
        <v>463</v>
      </c>
      <c r="B47" s="19" t="s">
        <v>464</v>
      </c>
      <c r="C47" s="20">
        <v>81.3</v>
      </c>
      <c r="D47" s="21">
        <v>3.52</v>
      </c>
      <c r="E47" s="22">
        <v>7.3696225195078579E-3</v>
      </c>
      <c r="F47" s="23">
        <v>8.4000000000000003E-4</v>
      </c>
      <c r="G47" s="23">
        <v>9.7936968624967591E-4</v>
      </c>
      <c r="H47" s="23">
        <v>3.6999999999999998E-5</v>
      </c>
      <c r="I47" s="24">
        <v>4.7497999999999999E-2</v>
      </c>
      <c r="J47" s="22">
        <v>1010.101</v>
      </c>
      <c r="K47" s="23">
        <v>37.751249999999999</v>
      </c>
      <c r="L47" s="23">
        <v>5.4600000000000003E-2</v>
      </c>
      <c r="M47" s="24">
        <v>6.4999999999999997E-3</v>
      </c>
      <c r="N47" s="25">
        <v>7.4600960491479356</v>
      </c>
      <c r="O47" s="26">
        <v>0.85</v>
      </c>
      <c r="P47" s="28">
        <v>6.3103330646531726</v>
      </c>
      <c r="Q47" s="28">
        <v>0.24159705371431967</v>
      </c>
      <c r="R47" s="26">
        <v>130</v>
      </c>
      <c r="S47" s="21">
        <v>220</v>
      </c>
      <c r="T47" s="25">
        <v>6.3103330646531726</v>
      </c>
      <c r="U47" s="21">
        <v>0.24159705371431967</v>
      </c>
    </row>
    <row r="48" spans="1:21" s="2" customFormat="1" x14ac:dyDescent="0.25">
      <c r="A48" s="18" t="s">
        <v>465</v>
      </c>
      <c r="B48" s="19" t="s">
        <v>466</v>
      </c>
      <c r="C48" s="20">
        <v>85.5</v>
      </c>
      <c r="D48" s="21">
        <v>4.8</v>
      </c>
      <c r="E48" s="22">
        <v>7.9539336833154978E-3</v>
      </c>
      <c r="F48" s="23">
        <v>9.5E-4</v>
      </c>
      <c r="G48" s="23">
        <v>9.7985255120369708E-4</v>
      </c>
      <c r="H48" s="23">
        <v>3.8000000000000002E-5</v>
      </c>
      <c r="I48" s="24">
        <v>7.2685E-2</v>
      </c>
      <c r="J48" s="22">
        <v>1004.016</v>
      </c>
      <c r="K48" s="23">
        <v>38.30583</v>
      </c>
      <c r="L48" s="23">
        <v>5.8900000000000001E-2</v>
      </c>
      <c r="M48" s="24">
        <v>7.6E-3</v>
      </c>
      <c r="N48" s="25">
        <v>8.0492434786598555</v>
      </c>
      <c r="O48" s="26">
        <v>0.95</v>
      </c>
      <c r="P48" s="28">
        <v>6.3134427658434111</v>
      </c>
      <c r="Q48" s="28">
        <v>0.24866983303936946</v>
      </c>
      <c r="R48" s="26">
        <v>210</v>
      </c>
      <c r="S48" s="21">
        <v>240</v>
      </c>
      <c r="T48" s="25">
        <v>6.3134427658434111</v>
      </c>
      <c r="U48" s="21">
        <v>0.24866983303936946</v>
      </c>
    </row>
    <row r="49" spans="1:21" s="2" customFormat="1" x14ac:dyDescent="0.25">
      <c r="A49" s="18" t="s">
        <v>467</v>
      </c>
      <c r="B49" s="19" t="s">
        <v>468</v>
      </c>
      <c r="C49" s="20">
        <v>153.6</v>
      </c>
      <c r="D49" s="21">
        <v>5.03</v>
      </c>
      <c r="E49" s="22">
        <v>7.5929023141800998E-3</v>
      </c>
      <c r="F49" s="23">
        <v>8.8999999999999995E-4</v>
      </c>
      <c r="G49" s="23">
        <v>9.8031478750226775E-4</v>
      </c>
      <c r="H49" s="23">
        <v>3.1000000000000001E-5</v>
      </c>
      <c r="I49" s="24">
        <v>1E-4</v>
      </c>
      <c r="J49" s="22">
        <v>1007.049</v>
      </c>
      <c r="K49" s="23">
        <v>31.438600000000001</v>
      </c>
      <c r="L49" s="23">
        <v>5.62E-2</v>
      </c>
      <c r="M49" s="24">
        <v>6.6E-3</v>
      </c>
      <c r="N49" s="25">
        <v>7.6852642328982741</v>
      </c>
      <c r="O49" s="26">
        <v>0.89</v>
      </c>
      <c r="P49" s="28">
        <v>6.3164196149133272</v>
      </c>
      <c r="Q49" s="28">
        <v>0.20432133998082239</v>
      </c>
      <c r="R49" s="26">
        <v>280</v>
      </c>
      <c r="S49" s="21">
        <v>220</v>
      </c>
      <c r="T49" s="25">
        <v>6.3164196149133272</v>
      </c>
      <c r="U49" s="21">
        <v>0.20432133998082239</v>
      </c>
    </row>
    <row r="50" spans="1:21" s="2" customFormat="1" x14ac:dyDescent="0.25">
      <c r="A50" s="18" t="s">
        <v>469</v>
      </c>
      <c r="B50" s="19" t="s">
        <v>470</v>
      </c>
      <c r="C50" s="20">
        <v>59.7</v>
      </c>
      <c r="D50" s="21">
        <v>5.49</v>
      </c>
      <c r="E50" s="22">
        <v>9.0607916704606543E-3</v>
      </c>
      <c r="F50" s="23">
        <v>1.6999999999999999E-3</v>
      </c>
      <c r="G50" s="23">
        <v>9.8126294514533363E-4</v>
      </c>
      <c r="H50" s="23">
        <v>6.3E-5</v>
      </c>
      <c r="I50" s="24">
        <v>4.5664000000000003E-2</v>
      </c>
      <c r="J50" s="22">
        <v>992.06349999999998</v>
      </c>
      <c r="K50" s="23">
        <v>62.003970000000002</v>
      </c>
      <c r="L50" s="23">
        <v>6.7000000000000004E-2</v>
      </c>
      <c r="M50" s="24">
        <v>1.4E-2</v>
      </c>
      <c r="N50" s="25">
        <v>9.1643271345471948</v>
      </c>
      <c r="O50" s="26">
        <v>1.7</v>
      </c>
      <c r="P50" s="28">
        <v>6.3225258428700988</v>
      </c>
      <c r="Q50" s="28">
        <v>0.41163405957760379</v>
      </c>
      <c r="R50" s="26">
        <v>250</v>
      </c>
      <c r="S50" s="21">
        <v>360</v>
      </c>
      <c r="T50" s="25">
        <v>6.3225258428700988</v>
      </c>
      <c r="U50" s="21">
        <v>0.41163405957760379</v>
      </c>
    </row>
    <row r="51" spans="1:21" s="2" customFormat="1" x14ac:dyDescent="0.25">
      <c r="A51" s="18" t="s">
        <v>471</v>
      </c>
      <c r="B51" s="19" t="s">
        <v>472</v>
      </c>
      <c r="C51" s="20">
        <v>78.400000000000006</v>
      </c>
      <c r="D51" s="21">
        <v>2.8969999999999998</v>
      </c>
      <c r="E51" s="22">
        <v>8.2439113158643777E-3</v>
      </c>
      <c r="F51" s="23">
        <v>1.1999999999999999E-3</v>
      </c>
      <c r="G51" s="23">
        <v>9.8222294549721312E-4</v>
      </c>
      <c r="H51" s="23">
        <v>3.6000000000000001E-5</v>
      </c>
      <c r="I51" s="24">
        <v>1E-4</v>
      </c>
      <c r="J51" s="22">
        <v>999.00099999999998</v>
      </c>
      <c r="K51" s="23">
        <v>35.928109999999997</v>
      </c>
      <c r="L51" s="23">
        <v>6.0900000000000003E-2</v>
      </c>
      <c r="M51" s="24">
        <v>9.4000000000000004E-3</v>
      </c>
      <c r="N51" s="25">
        <v>8.3414944268171318</v>
      </c>
      <c r="O51" s="26">
        <v>1.2</v>
      </c>
      <c r="P51" s="28">
        <v>6.3287083331362455</v>
      </c>
      <c r="Q51" s="28">
        <v>0.24026270515989767</v>
      </c>
      <c r="R51" s="26">
        <v>180</v>
      </c>
      <c r="S51" s="21">
        <v>280</v>
      </c>
      <c r="T51" s="25">
        <v>6.3287083331362455</v>
      </c>
      <c r="U51" s="21">
        <v>0.24026270515989767</v>
      </c>
    </row>
    <row r="52" spans="1:21" s="2" customFormat="1" x14ac:dyDescent="0.25">
      <c r="A52" s="18" t="s">
        <v>473</v>
      </c>
      <c r="B52" s="19" t="s">
        <v>474</v>
      </c>
      <c r="C52" s="20">
        <v>89.2</v>
      </c>
      <c r="D52" s="21">
        <v>4.07</v>
      </c>
      <c r="E52" s="22">
        <v>8.3310998138175132E-3</v>
      </c>
      <c r="F52" s="23">
        <v>1E-3</v>
      </c>
      <c r="G52" s="23">
        <v>9.8452788982683614E-4</v>
      </c>
      <c r="H52" s="23">
        <v>3.6000000000000001E-5</v>
      </c>
      <c r="I52" s="24">
        <v>8.7853000000000001E-2</v>
      </c>
      <c r="J52" s="22">
        <v>996.01589999999999</v>
      </c>
      <c r="K52" s="23">
        <v>35.713720000000002</v>
      </c>
      <c r="L52" s="23">
        <v>6.1400000000000003E-2</v>
      </c>
      <c r="M52" s="24">
        <v>8.5000000000000006E-3</v>
      </c>
      <c r="N52" s="25">
        <v>8.4293500142900744</v>
      </c>
      <c r="O52" s="26">
        <v>1</v>
      </c>
      <c r="P52" s="28">
        <v>6.3435523616993521</v>
      </c>
      <c r="Q52" s="28">
        <v>0.23791313788232396</v>
      </c>
      <c r="R52" s="26">
        <v>170</v>
      </c>
      <c r="S52" s="21">
        <v>260</v>
      </c>
      <c r="T52" s="25">
        <v>6.3435523616993521</v>
      </c>
      <c r="U52" s="21">
        <v>0.23791313788232396</v>
      </c>
    </row>
    <row r="53" spans="1:21" s="2" customFormat="1" x14ac:dyDescent="0.25">
      <c r="A53" s="18" t="s">
        <v>475</v>
      </c>
      <c r="B53" s="19" t="s">
        <v>476</v>
      </c>
      <c r="C53" s="20">
        <v>63.1</v>
      </c>
      <c r="D53" s="21">
        <v>2.71</v>
      </c>
      <c r="E53" s="22">
        <v>8.4268066904091832E-3</v>
      </c>
      <c r="F53" s="23">
        <v>1.1999999999999999E-3</v>
      </c>
      <c r="G53" s="23">
        <v>9.8461282427497743E-4</v>
      </c>
      <c r="H53" s="23">
        <v>4.8000000000000001E-5</v>
      </c>
      <c r="I53" s="24">
        <v>5.2540999999999997E-2</v>
      </c>
      <c r="J53" s="22">
        <v>995.0249</v>
      </c>
      <c r="K53" s="23">
        <v>47.523580000000003</v>
      </c>
      <c r="L53" s="23">
        <v>6.2100000000000002E-2</v>
      </c>
      <c r="M53" s="24">
        <v>9.5999999999999992E-3</v>
      </c>
      <c r="N53" s="25">
        <v>8.5257804096818877</v>
      </c>
      <c r="O53" s="26">
        <v>1.2</v>
      </c>
      <c r="P53" s="28">
        <v>6.3440993457857369</v>
      </c>
      <c r="Q53" s="28">
        <v>0.31306698367717706</v>
      </c>
      <c r="R53" s="26">
        <v>210</v>
      </c>
      <c r="S53" s="21">
        <v>290</v>
      </c>
      <c r="T53" s="25">
        <v>6.3440993457857369</v>
      </c>
      <c r="U53" s="21">
        <v>0.31306698367717706</v>
      </c>
    </row>
    <row r="54" spans="1:21" s="2" customFormat="1" x14ac:dyDescent="0.25">
      <c r="A54" s="18" t="s">
        <v>477</v>
      </c>
      <c r="B54" s="19" t="s">
        <v>478</v>
      </c>
      <c r="C54" s="20">
        <v>77.3</v>
      </c>
      <c r="D54" s="21">
        <v>3.4630000000000001</v>
      </c>
      <c r="E54" s="22">
        <v>6.6292401051939653E-3</v>
      </c>
      <c r="F54" s="23">
        <v>1E-3</v>
      </c>
      <c r="G54" s="23">
        <v>9.8568462844350613E-4</v>
      </c>
      <c r="H54" s="23">
        <v>3.8999999999999999E-5</v>
      </c>
      <c r="I54" s="24">
        <v>7.0629999999999998E-2</v>
      </c>
      <c r="J54" s="22">
        <v>1011.122</v>
      </c>
      <c r="K54" s="23">
        <v>39.872369999999997</v>
      </c>
      <c r="L54" s="23">
        <v>4.8800000000000003E-2</v>
      </c>
      <c r="M54" s="24">
        <v>8.2000000000000007E-3</v>
      </c>
      <c r="N54" s="25">
        <v>6.7130945634480366</v>
      </c>
      <c r="O54" s="26">
        <v>1</v>
      </c>
      <c r="P54" s="28">
        <v>6.3510018393959529</v>
      </c>
      <c r="Q54" s="28">
        <v>0.25904231564271757</v>
      </c>
      <c r="R54" s="26">
        <v>0</v>
      </c>
      <c r="S54" s="21">
        <v>270</v>
      </c>
      <c r="T54" s="25">
        <v>6.3510018393959529</v>
      </c>
      <c r="U54" s="21">
        <v>0.25904231564271757</v>
      </c>
    </row>
    <row r="55" spans="1:21" s="2" customFormat="1" x14ac:dyDescent="0.25">
      <c r="A55" s="18" t="s">
        <v>479</v>
      </c>
      <c r="B55" s="19" t="s">
        <v>480</v>
      </c>
      <c r="C55" s="20">
        <v>274</v>
      </c>
      <c r="D55" s="21">
        <v>2.37</v>
      </c>
      <c r="E55" s="22">
        <v>6.9295850288760797E-3</v>
      </c>
      <c r="F55" s="23">
        <v>4.8999999999999998E-4</v>
      </c>
      <c r="G55" s="23">
        <v>9.8589600961029866E-4</v>
      </c>
      <c r="H55" s="23">
        <v>3.0000000000000001E-5</v>
      </c>
      <c r="I55" s="24">
        <v>0.23153000000000001</v>
      </c>
      <c r="J55" s="22">
        <v>1008.0650000000001</v>
      </c>
      <c r="K55" s="23">
        <v>30.48582</v>
      </c>
      <c r="L55" s="23">
        <v>5.0999999999999997E-2</v>
      </c>
      <c r="M55" s="24">
        <v>3.8E-3</v>
      </c>
      <c r="N55" s="25">
        <v>7.0161908040118917</v>
      </c>
      <c r="O55" s="26">
        <v>0.49</v>
      </c>
      <c r="P55" s="28">
        <v>6.3523631479823264</v>
      </c>
      <c r="Q55" s="28">
        <v>0.19451568746285441</v>
      </c>
      <c r="R55" s="26">
        <v>200</v>
      </c>
      <c r="S55" s="21">
        <v>150</v>
      </c>
      <c r="T55" s="25">
        <v>6.3523631479823264</v>
      </c>
      <c r="U55" s="21">
        <v>0.19451568746285441</v>
      </c>
    </row>
    <row r="56" spans="1:21" s="2" customFormat="1" x14ac:dyDescent="0.25">
      <c r="A56" s="18" t="s">
        <v>481</v>
      </c>
      <c r="B56" s="19" t="s">
        <v>482</v>
      </c>
      <c r="C56" s="20">
        <v>177</v>
      </c>
      <c r="D56" s="21">
        <v>3.62</v>
      </c>
      <c r="E56" s="22">
        <v>7.2425942875772916E-3</v>
      </c>
      <c r="F56" s="23">
        <v>6.6E-4</v>
      </c>
      <c r="G56" s="23">
        <v>9.859638807949711E-4</v>
      </c>
      <c r="H56" s="23">
        <v>2.8E-5</v>
      </c>
      <c r="I56" s="24">
        <v>7.2452000000000003E-2</v>
      </c>
      <c r="J56" s="22">
        <v>1005.025</v>
      </c>
      <c r="K56" s="23">
        <v>28.282109999999999</v>
      </c>
      <c r="L56" s="23">
        <v>5.33E-2</v>
      </c>
      <c r="M56" s="24">
        <v>5.1999999999999998E-3</v>
      </c>
      <c r="N56" s="25">
        <v>7.331971201241557</v>
      </c>
      <c r="O56" s="26">
        <v>0.67</v>
      </c>
      <c r="P56" s="28">
        <v>6.3528002428049826</v>
      </c>
      <c r="Q56" s="28">
        <v>0.18368129297852534</v>
      </c>
      <c r="R56" s="26">
        <v>130</v>
      </c>
      <c r="S56" s="21">
        <v>170</v>
      </c>
      <c r="T56" s="25">
        <v>6.3528002428049826</v>
      </c>
      <c r="U56" s="21">
        <v>0.18368129297852534</v>
      </c>
    </row>
    <row r="57" spans="1:21" s="2" customFormat="1" x14ac:dyDescent="0.25">
      <c r="A57" s="18" t="s">
        <v>483</v>
      </c>
      <c r="B57" s="19" t="s">
        <v>484</v>
      </c>
      <c r="C57" s="20">
        <v>147.6</v>
      </c>
      <c r="D57" s="21">
        <v>3.1589999999999998</v>
      </c>
      <c r="E57" s="22">
        <v>7.6667135797437499E-3</v>
      </c>
      <c r="F57" s="23">
        <v>1E-3</v>
      </c>
      <c r="G57" s="23">
        <v>9.8808635227443098E-4</v>
      </c>
      <c r="H57" s="23">
        <v>3.0000000000000001E-5</v>
      </c>
      <c r="I57" s="24">
        <v>1E-4</v>
      </c>
      <c r="J57" s="22">
        <v>999.00099999999998</v>
      </c>
      <c r="K57" s="23">
        <v>29.940090000000001</v>
      </c>
      <c r="L57" s="23">
        <v>5.6300000000000003E-2</v>
      </c>
      <c r="M57" s="24">
        <v>6.4000000000000003E-3</v>
      </c>
      <c r="N57" s="25">
        <v>7.7596887837000663</v>
      </c>
      <c r="O57" s="26">
        <v>1</v>
      </c>
      <c r="P57" s="28">
        <v>6.3664690815639169</v>
      </c>
      <c r="Q57" s="28">
        <v>0.1978445650342997</v>
      </c>
      <c r="R57" s="26">
        <v>140</v>
      </c>
      <c r="S57" s="21">
        <v>190</v>
      </c>
      <c r="T57" s="25">
        <v>6.3664690815639169</v>
      </c>
      <c r="U57" s="21">
        <v>0.1978445650342997</v>
      </c>
    </row>
    <row r="58" spans="1:21" s="2" customFormat="1" x14ac:dyDescent="0.25">
      <c r="A58" s="18" t="s">
        <v>485</v>
      </c>
      <c r="B58" s="19" t="s">
        <v>486</v>
      </c>
      <c r="C58" s="20">
        <v>153</v>
      </c>
      <c r="D58" s="21">
        <v>3.77</v>
      </c>
      <c r="E58" s="22">
        <v>9.3620112972450653E-3</v>
      </c>
      <c r="F58" s="23">
        <v>1E-3</v>
      </c>
      <c r="G58" s="23">
        <v>9.8879549847907811E-4</v>
      </c>
      <c r="H58" s="23">
        <v>3.6999999999999998E-5</v>
      </c>
      <c r="I58" s="24">
        <v>1E-4</v>
      </c>
      <c r="J58" s="22">
        <v>982.31830000000002</v>
      </c>
      <c r="K58" s="23">
        <v>35.703119999999998</v>
      </c>
      <c r="L58" s="23">
        <v>6.8699999999999997E-2</v>
      </c>
      <c r="M58" s="24">
        <v>7.7999999999999996E-3</v>
      </c>
      <c r="N58" s="25">
        <v>9.4675735650913353</v>
      </c>
      <c r="O58" s="26">
        <v>1</v>
      </c>
      <c r="P58" s="28">
        <v>6.3710360175687981</v>
      </c>
      <c r="Q58" s="28">
        <v>0.24047810657977212</v>
      </c>
      <c r="R58" s="26">
        <v>590</v>
      </c>
      <c r="S58" s="21">
        <v>250</v>
      </c>
      <c r="T58" s="25">
        <v>6.3710360175687981</v>
      </c>
      <c r="U58" s="21">
        <v>0.24047810657977212</v>
      </c>
    </row>
    <row r="59" spans="1:21" s="2" customFormat="1" x14ac:dyDescent="0.25">
      <c r="A59" s="18" t="s">
        <v>487</v>
      </c>
      <c r="B59" s="19" t="s">
        <v>488</v>
      </c>
      <c r="C59" s="20">
        <v>162.9</v>
      </c>
      <c r="D59" s="21">
        <v>3.21</v>
      </c>
      <c r="E59" s="22">
        <v>7.7578936256305856E-3</v>
      </c>
      <c r="F59" s="23">
        <v>9.2000000000000003E-4</v>
      </c>
      <c r="G59" s="23">
        <v>9.892945368170647E-4</v>
      </c>
      <c r="H59" s="23">
        <v>4.3999999999999999E-5</v>
      </c>
      <c r="I59" s="24">
        <v>3.7475000000000001E-2</v>
      </c>
      <c r="J59" s="22">
        <v>997.00900000000001</v>
      </c>
      <c r="K59" s="23">
        <v>43.737180000000002</v>
      </c>
      <c r="L59" s="23">
        <v>5.6899999999999999E-2</v>
      </c>
      <c r="M59" s="24">
        <v>6.4999999999999997E-3</v>
      </c>
      <c r="N59" s="25">
        <v>7.8516189026748489</v>
      </c>
      <c r="O59" s="26">
        <v>0.93</v>
      </c>
      <c r="P59" s="28">
        <v>6.3742498467665047</v>
      </c>
      <c r="Q59" s="28">
        <v>0.28460249639314644</v>
      </c>
      <c r="R59" s="26">
        <v>280</v>
      </c>
      <c r="S59" s="21">
        <v>230</v>
      </c>
      <c r="T59" s="25">
        <v>6.3742498467665047</v>
      </c>
      <c r="U59" s="21">
        <v>0.28460249639314644</v>
      </c>
    </row>
    <row r="60" spans="1:21" s="2" customFormat="1" x14ac:dyDescent="0.25">
      <c r="A60" s="18" t="s">
        <v>489</v>
      </c>
      <c r="B60" s="19" t="s">
        <v>490</v>
      </c>
      <c r="C60" s="20">
        <v>134.6</v>
      </c>
      <c r="D60" s="21">
        <v>2.78</v>
      </c>
      <c r="E60" s="22">
        <v>7.649084387727316E-3</v>
      </c>
      <c r="F60" s="23">
        <v>6.8999999999999997E-4</v>
      </c>
      <c r="G60" s="23">
        <v>9.8932879079116631E-4</v>
      </c>
      <c r="H60" s="23">
        <v>3.1000000000000001E-5</v>
      </c>
      <c r="I60" s="24">
        <v>8.5620000000000002E-2</v>
      </c>
      <c r="J60" s="22">
        <v>998.00400000000002</v>
      </c>
      <c r="K60" s="23">
        <v>30.876370000000001</v>
      </c>
      <c r="L60" s="23">
        <v>5.6099999999999997E-2</v>
      </c>
      <c r="M60" s="24">
        <v>5.8999999999999999E-3</v>
      </c>
      <c r="N60" s="25">
        <v>7.7419136092784733</v>
      </c>
      <c r="O60" s="26">
        <v>0.7</v>
      </c>
      <c r="P60" s="28">
        <v>6.3744704438316644</v>
      </c>
      <c r="Q60" s="28">
        <v>0.20302343851097843</v>
      </c>
      <c r="R60" s="26">
        <v>180</v>
      </c>
      <c r="S60" s="21">
        <v>190</v>
      </c>
      <c r="T60" s="25">
        <v>6.3744704438316644</v>
      </c>
      <c r="U60" s="21">
        <v>0.20302343851097843</v>
      </c>
    </row>
    <row r="61" spans="1:21" s="2" customFormat="1" x14ac:dyDescent="0.25">
      <c r="A61" s="18" t="s">
        <v>491</v>
      </c>
      <c r="B61" s="19" t="s">
        <v>492</v>
      </c>
      <c r="C61" s="20">
        <v>118.4</v>
      </c>
      <c r="D61" s="21">
        <v>3.42</v>
      </c>
      <c r="E61" s="22">
        <v>7.8540602435837169E-3</v>
      </c>
      <c r="F61" s="23">
        <v>8.7000000000000001E-4</v>
      </c>
      <c r="G61" s="23">
        <v>9.8938609297927194E-4</v>
      </c>
      <c r="H61" s="23">
        <v>3.1999999999999999E-5</v>
      </c>
      <c r="I61" s="24">
        <v>9.9570000000000006E-2</v>
      </c>
      <c r="J61" s="22">
        <v>996.01589999999999</v>
      </c>
      <c r="K61" s="23">
        <v>31.745529999999999</v>
      </c>
      <c r="L61" s="23">
        <v>5.7599999999999998E-2</v>
      </c>
      <c r="M61" s="24">
        <v>6.3E-3</v>
      </c>
      <c r="N61" s="25">
        <v>7.9485676026841663</v>
      </c>
      <c r="O61" s="26">
        <v>0.87</v>
      </c>
      <c r="P61" s="28">
        <v>6.3748394723677171</v>
      </c>
      <c r="Q61" s="28">
        <v>0.20963543110423052</v>
      </c>
      <c r="R61" s="26">
        <v>240</v>
      </c>
      <c r="S61" s="21">
        <v>200</v>
      </c>
      <c r="T61" s="25">
        <v>6.3748394723677171</v>
      </c>
      <c r="U61" s="21">
        <v>0.20963543110423052</v>
      </c>
    </row>
    <row r="62" spans="1:21" s="2" customFormat="1" x14ac:dyDescent="0.25">
      <c r="A62" s="18" t="s">
        <v>493</v>
      </c>
      <c r="B62" s="19" t="s">
        <v>494</v>
      </c>
      <c r="C62" s="20">
        <v>46.3</v>
      </c>
      <c r="D62" s="21">
        <v>3.7490000000000001</v>
      </c>
      <c r="E62" s="22">
        <v>8.8745302124699291E-3</v>
      </c>
      <c r="F62" s="23">
        <v>1.2999999999999999E-3</v>
      </c>
      <c r="G62" s="23">
        <v>9.9066329534602815E-4</v>
      </c>
      <c r="H62" s="23">
        <v>5.5000000000000002E-5</v>
      </c>
      <c r="I62" s="24">
        <v>1E-4</v>
      </c>
      <c r="J62" s="22">
        <v>985.22170000000006</v>
      </c>
      <c r="K62" s="23">
        <v>53.386400000000002</v>
      </c>
      <c r="L62" s="23">
        <v>6.5000000000000002E-2</v>
      </c>
      <c r="M62" s="24">
        <v>1.0999999999999999E-2</v>
      </c>
      <c r="N62" s="25">
        <v>8.976767089100985</v>
      </c>
      <c r="O62" s="26">
        <v>1.3</v>
      </c>
      <c r="P62" s="28">
        <v>6.3830647046357605</v>
      </c>
      <c r="Q62" s="28">
        <v>0.3576860181030711</v>
      </c>
      <c r="R62" s="26">
        <v>140</v>
      </c>
      <c r="S62" s="21">
        <v>320</v>
      </c>
      <c r="T62" s="25">
        <v>6.3830647046357605</v>
      </c>
      <c r="U62" s="21">
        <v>0.3576860181030711</v>
      </c>
    </row>
    <row r="63" spans="1:21" s="2" customFormat="1" x14ac:dyDescent="0.25">
      <c r="A63" s="18" t="s">
        <v>495</v>
      </c>
      <c r="B63" s="19" t="s">
        <v>496</v>
      </c>
      <c r="C63" s="20">
        <v>81.7</v>
      </c>
      <c r="D63" s="21">
        <v>4.26</v>
      </c>
      <c r="E63" s="22">
        <v>9.5790456999236412E-3</v>
      </c>
      <c r="F63" s="23">
        <v>1.2999999999999999E-3</v>
      </c>
      <c r="G63" s="23">
        <v>9.9292915293291983E-4</v>
      </c>
      <c r="H63" s="23">
        <v>4.3999999999999999E-5</v>
      </c>
      <c r="I63" s="24">
        <v>0.13850999999999999</v>
      </c>
      <c r="J63" s="22">
        <v>976.5625</v>
      </c>
      <c r="K63" s="23">
        <v>41.961669999999998</v>
      </c>
      <c r="L63" s="23">
        <v>7.0000000000000007E-2</v>
      </c>
      <c r="M63" s="24">
        <v>1.2E-2</v>
      </c>
      <c r="N63" s="25">
        <v>9.6860122304713236</v>
      </c>
      <c r="O63" s="26">
        <v>1.3</v>
      </c>
      <c r="P63" s="28">
        <v>6.3976568886446268</v>
      </c>
      <c r="Q63" s="28">
        <v>0.29271004897317421</v>
      </c>
      <c r="R63" s="26">
        <v>390</v>
      </c>
      <c r="S63" s="21">
        <v>280</v>
      </c>
      <c r="T63" s="25">
        <v>6.3976568886446268</v>
      </c>
      <c r="U63" s="21">
        <v>0.29271004897317421</v>
      </c>
    </row>
    <row r="64" spans="1:21" s="2" customFormat="1" x14ac:dyDescent="0.25">
      <c r="A64" s="18" t="s">
        <v>497</v>
      </c>
      <c r="B64" s="19" t="s">
        <v>498</v>
      </c>
      <c r="C64" s="20">
        <v>130.19999999999999</v>
      </c>
      <c r="D64" s="21">
        <v>4.8099999999999996</v>
      </c>
      <c r="E64" s="22">
        <v>7.1587595128570162E-3</v>
      </c>
      <c r="F64" s="23">
        <v>7.1000000000000002E-4</v>
      </c>
      <c r="G64" s="23">
        <v>9.931849756652511E-4</v>
      </c>
      <c r="H64" s="23">
        <v>2.9E-5</v>
      </c>
      <c r="I64" s="24">
        <v>8.5833999999999994E-2</v>
      </c>
      <c r="J64" s="22">
        <v>999.00099999999998</v>
      </c>
      <c r="K64" s="23">
        <v>28.94209</v>
      </c>
      <c r="L64" s="23">
        <v>5.2299999999999999E-2</v>
      </c>
      <c r="M64" s="24">
        <v>5.4999999999999997E-3</v>
      </c>
      <c r="N64" s="25">
        <v>7.2474038419544913</v>
      </c>
      <c r="O64" s="26">
        <v>0.72</v>
      </c>
      <c r="P64" s="28">
        <v>6.3993043918703396</v>
      </c>
      <c r="Q64" s="28">
        <v>0.19075250419573703</v>
      </c>
      <c r="R64" s="26">
        <v>80</v>
      </c>
      <c r="S64" s="21">
        <v>190</v>
      </c>
      <c r="T64" s="25">
        <v>6.3993043918703396</v>
      </c>
      <c r="U64" s="21">
        <v>0.19075250419573703</v>
      </c>
    </row>
    <row r="65" spans="1:21" s="2" customFormat="1" x14ac:dyDescent="0.25">
      <c r="A65" s="18" t="s">
        <v>499</v>
      </c>
      <c r="B65" s="19" t="s">
        <v>500</v>
      </c>
      <c r="C65" s="20">
        <v>319</v>
      </c>
      <c r="D65" s="21">
        <v>3.24</v>
      </c>
      <c r="E65" s="22">
        <v>6.8760652587683329E-3</v>
      </c>
      <c r="F65" s="23">
        <v>5.9000000000000003E-4</v>
      </c>
      <c r="G65" s="23">
        <v>9.9387171145459696E-4</v>
      </c>
      <c r="H65" s="23">
        <v>2.3E-5</v>
      </c>
      <c r="I65" s="24">
        <v>0.15135000000000001</v>
      </c>
      <c r="J65" s="22">
        <v>1001.001</v>
      </c>
      <c r="K65" s="23">
        <v>23.04607</v>
      </c>
      <c r="L65" s="23">
        <v>5.0200000000000002E-2</v>
      </c>
      <c r="M65" s="24">
        <v>4.3E-3</v>
      </c>
      <c r="N65" s="25">
        <v>6.9621873849760467</v>
      </c>
      <c r="O65" s="26">
        <v>0.59</v>
      </c>
      <c r="P65" s="28">
        <v>6.4037269812339472</v>
      </c>
      <c r="Q65" s="28">
        <v>0.15153510032510731</v>
      </c>
      <c r="R65" s="26">
        <v>100</v>
      </c>
      <c r="S65" s="21">
        <v>150</v>
      </c>
      <c r="T65" s="25">
        <v>6.4037269812339472</v>
      </c>
      <c r="U65" s="21">
        <v>0.15153510032510731</v>
      </c>
    </row>
    <row r="66" spans="1:21" s="2" customFormat="1" x14ac:dyDescent="0.25">
      <c r="A66" s="18" t="s">
        <v>501</v>
      </c>
      <c r="B66" s="19" t="s">
        <v>502</v>
      </c>
      <c r="C66" s="20">
        <v>96.9</v>
      </c>
      <c r="D66" s="21">
        <v>3.2149999999999999</v>
      </c>
      <c r="E66" s="22">
        <v>8.2037588686305653E-3</v>
      </c>
      <c r="F66" s="23">
        <v>1E-3</v>
      </c>
      <c r="G66" s="23">
        <v>9.9541861842689094E-4</v>
      </c>
      <c r="H66" s="23">
        <v>4.6E-5</v>
      </c>
      <c r="I66" s="24">
        <v>6.2357999999999997E-2</v>
      </c>
      <c r="J66" s="22">
        <v>987.16679999999997</v>
      </c>
      <c r="K66" s="23">
        <v>44.826920000000001</v>
      </c>
      <c r="L66" s="23">
        <v>5.9799999999999999E-2</v>
      </c>
      <c r="M66" s="24">
        <v>8.8999999999999999E-3</v>
      </c>
      <c r="N66" s="25">
        <v>8.301032213402884</v>
      </c>
      <c r="O66" s="26">
        <v>1</v>
      </c>
      <c r="P66" s="28">
        <v>6.4136890755302289</v>
      </c>
      <c r="Q66" s="28">
        <v>0.30038861649277965</v>
      </c>
      <c r="R66" s="26">
        <v>210</v>
      </c>
      <c r="S66" s="21">
        <v>270</v>
      </c>
      <c r="T66" s="25">
        <v>6.4136890755302289</v>
      </c>
      <c r="U66" s="21">
        <v>0.30038861649277965</v>
      </c>
    </row>
    <row r="67" spans="1:21" s="2" customFormat="1" x14ac:dyDescent="0.25">
      <c r="A67" s="18" t="s">
        <v>503</v>
      </c>
      <c r="B67" s="19" t="s">
        <v>504</v>
      </c>
      <c r="C67" s="20">
        <v>169.4</v>
      </c>
      <c r="D67" s="21">
        <v>3.22</v>
      </c>
      <c r="E67" s="22">
        <v>7.7025294768824065E-3</v>
      </c>
      <c r="F67" s="23">
        <v>7.6000000000000004E-4</v>
      </c>
      <c r="G67" s="23">
        <v>9.9624135218379095E-4</v>
      </c>
      <c r="H67" s="23">
        <v>3.4E-5</v>
      </c>
      <c r="I67" s="24">
        <v>7.7266000000000001E-2</v>
      </c>
      <c r="J67" s="22">
        <v>991.08029999999997</v>
      </c>
      <c r="K67" s="23">
        <v>33.396160000000002</v>
      </c>
      <c r="L67" s="23">
        <v>5.6099999999999997E-2</v>
      </c>
      <c r="M67" s="24">
        <v>6.0000000000000001E-3</v>
      </c>
      <c r="N67" s="25">
        <v>7.7958003046039543</v>
      </c>
      <c r="O67" s="26">
        <v>0.76</v>
      </c>
      <c r="P67" s="28">
        <v>6.4189874817763322</v>
      </c>
      <c r="Q67" s="28">
        <v>0.22185390429719803</v>
      </c>
      <c r="R67" s="26">
        <v>260</v>
      </c>
      <c r="S67" s="21">
        <v>200</v>
      </c>
      <c r="T67" s="25">
        <v>6.4189874817763322</v>
      </c>
      <c r="U67" s="21">
        <v>0.22185390429719803</v>
      </c>
    </row>
    <row r="68" spans="1:21" s="2" customFormat="1" x14ac:dyDescent="0.25">
      <c r="A68" s="18" t="s">
        <v>505</v>
      </c>
      <c r="B68" s="19" t="s">
        <v>506</v>
      </c>
      <c r="C68" s="20">
        <v>107.9</v>
      </c>
      <c r="D68" s="21">
        <v>3.2330000000000001</v>
      </c>
      <c r="E68" s="22">
        <v>7.5036366682458347E-3</v>
      </c>
      <c r="F68" s="23">
        <v>9.3999999999999997E-4</v>
      </c>
      <c r="G68" s="23">
        <v>9.9717920016373363E-4</v>
      </c>
      <c r="H68" s="23">
        <v>3.8999999999999999E-5</v>
      </c>
      <c r="I68" s="24">
        <v>1E-4</v>
      </c>
      <c r="J68" s="22">
        <v>992.06349999999998</v>
      </c>
      <c r="K68" s="23">
        <v>38.383409999999998</v>
      </c>
      <c r="L68" s="23">
        <v>5.4600000000000003E-2</v>
      </c>
      <c r="M68" s="24">
        <v>7.4000000000000003E-3</v>
      </c>
      <c r="N68" s="25">
        <v>7.5952496098148865</v>
      </c>
      <c r="O68" s="26">
        <v>0.94</v>
      </c>
      <c r="P68" s="28">
        <v>6.4250272184277675</v>
      </c>
      <c r="Q68" s="28">
        <v>0.25592190744926208</v>
      </c>
      <c r="R68" s="26">
        <v>100</v>
      </c>
      <c r="S68" s="21">
        <v>240</v>
      </c>
      <c r="T68" s="25">
        <v>6.4250272184277675</v>
      </c>
      <c r="U68" s="21">
        <v>0.25592190744926208</v>
      </c>
    </row>
    <row r="69" spans="1:21" s="2" customFormat="1" x14ac:dyDescent="0.25">
      <c r="A69" s="18" t="s">
        <v>507</v>
      </c>
      <c r="B69" s="19" t="s">
        <v>508</v>
      </c>
      <c r="C69" s="20">
        <v>223</v>
      </c>
      <c r="D69" s="21">
        <v>2.7909999999999999</v>
      </c>
      <c r="E69" s="22">
        <v>6.6385444571879252E-3</v>
      </c>
      <c r="F69" s="23">
        <v>6.4999999999999997E-4</v>
      </c>
      <c r="G69" s="23">
        <v>9.9728616451311147E-4</v>
      </c>
      <c r="H69" s="23">
        <v>3.1000000000000001E-5</v>
      </c>
      <c r="I69" s="24">
        <v>0.11549</v>
      </c>
      <c r="J69" s="22">
        <v>1000</v>
      </c>
      <c r="K69" s="23">
        <v>31</v>
      </c>
      <c r="L69" s="23">
        <v>4.8300000000000003E-2</v>
      </c>
      <c r="M69" s="24">
        <v>4.7999999999999996E-3</v>
      </c>
      <c r="N69" s="25">
        <v>6.7224855054825889</v>
      </c>
      <c r="O69" s="26">
        <v>0.66</v>
      </c>
      <c r="P69" s="28">
        <v>6.4257160679833296</v>
      </c>
      <c r="Q69" s="28">
        <v>0.20298253971972366</v>
      </c>
      <c r="R69" s="26">
        <v>50</v>
      </c>
      <c r="S69" s="21">
        <v>180</v>
      </c>
      <c r="T69" s="25">
        <v>6.4257160679833296</v>
      </c>
      <c r="U69" s="21">
        <v>0.20298253971972366</v>
      </c>
    </row>
    <row r="70" spans="1:21" s="2" customFormat="1" x14ac:dyDescent="0.25">
      <c r="A70" s="18" t="s">
        <v>509</v>
      </c>
      <c r="B70" s="19" t="s">
        <v>510</v>
      </c>
      <c r="C70" s="20">
        <v>165.7</v>
      </c>
      <c r="D70" s="21">
        <v>4.09</v>
      </c>
      <c r="E70" s="22">
        <v>7.1488941009146961E-3</v>
      </c>
      <c r="F70" s="23">
        <v>6.8000000000000005E-4</v>
      </c>
      <c r="G70" s="23">
        <v>9.9753829477933209E-4</v>
      </c>
      <c r="H70" s="23">
        <v>2.8E-5</v>
      </c>
      <c r="I70" s="24">
        <v>0.16447999999999999</v>
      </c>
      <c r="J70" s="22">
        <v>995.0249</v>
      </c>
      <c r="K70" s="23">
        <v>27.722090000000001</v>
      </c>
      <c r="L70" s="23">
        <v>5.1999999999999998E-2</v>
      </c>
      <c r="M70" s="24">
        <v>4.7999999999999996E-3</v>
      </c>
      <c r="N70" s="25">
        <v>7.2374517588533953</v>
      </c>
      <c r="O70" s="26">
        <v>0.68</v>
      </c>
      <c r="P70" s="28">
        <v>6.4273397845924256</v>
      </c>
      <c r="Q70" s="28">
        <v>0.18332910723252691</v>
      </c>
      <c r="R70" s="26">
        <v>150</v>
      </c>
      <c r="S70" s="21">
        <v>180</v>
      </c>
      <c r="T70" s="25">
        <v>6.4273397845924256</v>
      </c>
      <c r="U70" s="21">
        <v>0.18332910723252691</v>
      </c>
    </row>
    <row r="71" spans="1:21" s="2" customFormat="1" x14ac:dyDescent="0.25">
      <c r="A71" s="18" t="s">
        <v>511</v>
      </c>
      <c r="B71" s="19" t="s">
        <v>512</v>
      </c>
      <c r="C71" s="20">
        <v>73.900000000000006</v>
      </c>
      <c r="D71" s="21">
        <v>3.52</v>
      </c>
      <c r="E71" s="22">
        <v>7.8784726152984347E-3</v>
      </c>
      <c r="F71" s="23">
        <v>1.1999999999999999E-3</v>
      </c>
      <c r="G71" s="23">
        <v>9.97657483639669E-4</v>
      </c>
      <c r="H71" s="23">
        <v>4.3000000000000002E-5</v>
      </c>
      <c r="I71" s="24">
        <v>0.13621</v>
      </c>
      <c r="J71" s="22">
        <v>988.14229999999998</v>
      </c>
      <c r="K71" s="23">
        <v>41.986280000000001</v>
      </c>
      <c r="L71" s="23">
        <v>5.7299999999999997E-2</v>
      </c>
      <c r="M71" s="24">
        <v>8.6999999999999994E-3</v>
      </c>
      <c r="N71" s="25">
        <v>7.9731770375820679</v>
      </c>
      <c r="O71" s="26">
        <v>1.2</v>
      </c>
      <c r="P71" s="28">
        <v>6.4281073596201708</v>
      </c>
      <c r="Q71" s="28">
        <v>0.28242523490759708</v>
      </c>
      <c r="R71" s="26">
        <v>90</v>
      </c>
      <c r="S71" s="21">
        <v>270</v>
      </c>
      <c r="T71" s="25">
        <v>6.4281073596201708</v>
      </c>
      <c r="U71" s="21">
        <v>0.28242523490759708</v>
      </c>
    </row>
    <row r="72" spans="1:21" s="2" customFormat="1" x14ac:dyDescent="0.25">
      <c r="A72" s="18" t="s">
        <v>513</v>
      </c>
      <c r="B72" s="19" t="s">
        <v>514</v>
      </c>
      <c r="C72" s="20">
        <v>64.5</v>
      </c>
      <c r="D72" s="21">
        <v>4.1500000000000004</v>
      </c>
      <c r="E72" s="22">
        <v>8.9444882317605695E-3</v>
      </c>
      <c r="F72" s="23">
        <v>1.2999999999999999E-3</v>
      </c>
      <c r="G72" s="23">
        <v>9.9847270500119656E-4</v>
      </c>
      <c r="H72" s="23">
        <v>4.6E-5</v>
      </c>
      <c r="I72" s="24">
        <v>0.37881999999999999</v>
      </c>
      <c r="J72" s="22">
        <v>977.51710000000003</v>
      </c>
      <c r="K72" s="23">
        <v>43.954830000000001</v>
      </c>
      <c r="L72" s="23">
        <v>6.5000000000000002E-2</v>
      </c>
      <c r="M72" s="24">
        <v>0.01</v>
      </c>
      <c r="N72" s="25">
        <v>9.0472169055940146</v>
      </c>
      <c r="O72" s="26">
        <v>1.3</v>
      </c>
      <c r="P72" s="28">
        <v>6.433357374311556</v>
      </c>
      <c r="Q72" s="28">
        <v>0.30111157675655537</v>
      </c>
      <c r="R72" s="26">
        <v>210</v>
      </c>
      <c r="S72" s="21">
        <v>280</v>
      </c>
      <c r="T72" s="25">
        <v>6.433357374311556</v>
      </c>
      <c r="U72" s="21">
        <v>0.30111157675655537</v>
      </c>
    </row>
    <row r="73" spans="1:21" s="2" customFormat="1" x14ac:dyDescent="0.25">
      <c r="A73" s="18" t="s">
        <v>515</v>
      </c>
      <c r="B73" s="19" t="s">
        <v>516</v>
      </c>
      <c r="C73" s="20">
        <v>119.5</v>
      </c>
      <c r="D73" s="21">
        <v>4.78</v>
      </c>
      <c r="E73" s="22">
        <v>7.7254345507112672E-3</v>
      </c>
      <c r="F73" s="23">
        <v>7.2999999999999996E-4</v>
      </c>
      <c r="G73" s="23">
        <v>9.9920388310192898E-4</v>
      </c>
      <c r="H73" s="23">
        <v>3.6000000000000001E-5</v>
      </c>
      <c r="I73" s="24">
        <v>6.9250000000000006E-2</v>
      </c>
      <c r="J73" s="22">
        <v>988.14229999999998</v>
      </c>
      <c r="K73" s="23">
        <v>35.151310000000002</v>
      </c>
      <c r="L73" s="23">
        <v>5.6099999999999997E-2</v>
      </c>
      <c r="M73" s="24">
        <v>5.4000000000000003E-3</v>
      </c>
      <c r="N73" s="25">
        <v>7.8188937636305891</v>
      </c>
      <c r="O73" s="26">
        <v>0.74</v>
      </c>
      <c r="P73" s="28">
        <v>6.4380661478861088</v>
      </c>
      <c r="Q73" s="28">
        <v>0.23329099538358938</v>
      </c>
      <c r="R73" s="26">
        <v>210</v>
      </c>
      <c r="S73" s="21">
        <v>190</v>
      </c>
      <c r="T73" s="25">
        <v>6.4380661478861088</v>
      </c>
      <c r="U73" s="21">
        <v>0.23329099538358938</v>
      </c>
    </row>
    <row r="74" spans="1:21" s="2" customFormat="1" x14ac:dyDescent="0.25">
      <c r="A74" s="18" t="s">
        <v>517</v>
      </c>
      <c r="B74" s="19" t="s">
        <v>518</v>
      </c>
      <c r="C74" s="20">
        <v>152.9</v>
      </c>
      <c r="D74" s="21">
        <v>2.77</v>
      </c>
      <c r="E74" s="22">
        <v>6.7489251351628872E-3</v>
      </c>
      <c r="F74" s="23">
        <v>5.8E-4</v>
      </c>
      <c r="G74" s="23">
        <v>9.9938444922820224E-4</v>
      </c>
      <c r="H74" s="23">
        <v>2.9E-5</v>
      </c>
      <c r="I74" s="24">
        <v>7.0413000000000003E-2</v>
      </c>
      <c r="J74" s="22">
        <v>997.00900000000001</v>
      </c>
      <c r="K74" s="23">
        <v>28.826779999999999</v>
      </c>
      <c r="L74" s="23">
        <v>4.9000000000000002E-2</v>
      </c>
      <c r="M74" s="24">
        <v>4.5999999999999999E-3</v>
      </c>
      <c r="N74" s="25">
        <v>6.8338868079369277</v>
      </c>
      <c r="O74" s="26">
        <v>0.59</v>
      </c>
      <c r="P74" s="28">
        <v>6.4392289899012658</v>
      </c>
      <c r="Q74" s="28">
        <v>0.18992255773725958</v>
      </c>
      <c r="R74" s="26">
        <v>0</v>
      </c>
      <c r="S74" s="21">
        <v>170</v>
      </c>
      <c r="T74" s="25">
        <v>6.4392289899012658</v>
      </c>
      <c r="U74" s="21">
        <v>0.18992255773725958</v>
      </c>
    </row>
    <row r="75" spans="1:21" s="2" customFormat="1" x14ac:dyDescent="0.25">
      <c r="A75" s="18" t="s">
        <v>519</v>
      </c>
      <c r="B75" s="19" t="s">
        <v>520</v>
      </c>
      <c r="C75" s="20">
        <v>105</v>
      </c>
      <c r="D75" s="21">
        <v>4</v>
      </c>
      <c r="E75" s="22">
        <v>9.0968497903222319E-3</v>
      </c>
      <c r="F75" s="23">
        <v>1.2999999999999999E-3</v>
      </c>
      <c r="G75" s="23">
        <v>1.0000947440038654E-3</v>
      </c>
      <c r="H75" s="23">
        <v>6.3E-5</v>
      </c>
      <c r="I75" s="24">
        <v>0.2445</v>
      </c>
      <c r="J75" s="22">
        <v>974.65890000000002</v>
      </c>
      <c r="K75" s="23">
        <v>59.847470000000001</v>
      </c>
      <c r="L75" s="23">
        <v>6.6000000000000003E-2</v>
      </c>
      <c r="M75" s="24">
        <v>8.8999999999999999E-3</v>
      </c>
      <c r="N75" s="25">
        <v>9.2006326463675219</v>
      </c>
      <c r="O75" s="26">
        <v>1.3</v>
      </c>
      <c r="P75" s="28">
        <v>6.4438032711271838</v>
      </c>
      <c r="Q75" s="28">
        <v>0.40256821610717408</v>
      </c>
      <c r="R75" s="26">
        <v>550</v>
      </c>
      <c r="S75" s="21">
        <v>290</v>
      </c>
      <c r="T75" s="25">
        <v>6.4438032711271838</v>
      </c>
      <c r="U75" s="21">
        <v>0.40256821610717408</v>
      </c>
    </row>
    <row r="76" spans="1:21" s="2" customFormat="1" x14ac:dyDescent="0.25">
      <c r="A76" s="18" t="s">
        <v>521</v>
      </c>
      <c r="B76" s="19" t="s">
        <v>522</v>
      </c>
      <c r="C76" s="20">
        <v>331</v>
      </c>
      <c r="D76" s="21">
        <v>3.16</v>
      </c>
      <c r="E76" s="22">
        <v>6.5224222576176607E-3</v>
      </c>
      <c r="F76" s="23">
        <v>5.1000000000000004E-4</v>
      </c>
      <c r="G76" s="23">
        <v>1.0005569832496342E-3</v>
      </c>
      <c r="H76" s="23">
        <v>2.9E-5</v>
      </c>
      <c r="I76" s="24">
        <v>0.26017000000000001</v>
      </c>
      <c r="J76" s="22">
        <v>998.00400000000002</v>
      </c>
      <c r="K76" s="23">
        <v>28.884350000000001</v>
      </c>
      <c r="L76" s="23">
        <v>4.7300000000000002E-2</v>
      </c>
      <c r="M76" s="24">
        <v>3.8999999999999998E-3</v>
      </c>
      <c r="N76" s="25">
        <v>6.6052764071485148</v>
      </c>
      <c r="O76" s="26">
        <v>0.51</v>
      </c>
      <c r="P76" s="28">
        <v>6.4467800789782173</v>
      </c>
      <c r="Q76" s="28">
        <v>0.18925250066980939</v>
      </c>
      <c r="R76" s="26">
        <v>0</v>
      </c>
      <c r="S76" s="21">
        <v>150</v>
      </c>
      <c r="T76" s="25">
        <v>6.4467800789782173</v>
      </c>
      <c r="U76" s="21">
        <v>0.18925250066980939</v>
      </c>
    </row>
    <row r="77" spans="1:21" s="2" customFormat="1" x14ac:dyDescent="0.25">
      <c r="A77" s="18" t="s">
        <v>523</v>
      </c>
      <c r="B77" s="19" t="s">
        <v>524</v>
      </c>
      <c r="C77" s="20">
        <v>72.599999999999994</v>
      </c>
      <c r="D77" s="21">
        <v>3.21</v>
      </c>
      <c r="E77" s="22">
        <v>6.6651028163427582E-3</v>
      </c>
      <c r="F77" s="23">
        <v>1.2999999999999999E-3</v>
      </c>
      <c r="G77" s="23">
        <v>1.0012759373176916E-3</v>
      </c>
      <c r="H77" s="23">
        <v>4.5000000000000003E-5</v>
      </c>
      <c r="I77" s="24">
        <v>5.3809000000000003E-2</v>
      </c>
      <c r="J77" s="22">
        <v>996.01589999999999</v>
      </c>
      <c r="K77" s="23">
        <v>44.642150000000001</v>
      </c>
      <c r="L77" s="23">
        <v>4.8300000000000003E-2</v>
      </c>
      <c r="M77" s="24">
        <v>9.2999999999999992E-3</v>
      </c>
      <c r="N77" s="25">
        <v>6.749290549923896</v>
      </c>
      <c r="O77" s="26">
        <v>1.3</v>
      </c>
      <c r="P77" s="28">
        <v>6.4514101203946321</v>
      </c>
      <c r="Q77" s="28">
        <v>0.29902745276858639</v>
      </c>
      <c r="R77" s="26">
        <v>0</v>
      </c>
      <c r="S77" s="21">
        <v>310</v>
      </c>
      <c r="T77" s="25">
        <v>6.4514101203946321</v>
      </c>
      <c r="U77" s="21">
        <v>0.29902745276858639</v>
      </c>
    </row>
    <row r="78" spans="1:21" s="2" customFormat="1" x14ac:dyDescent="0.25">
      <c r="A78" s="18" t="s">
        <v>525</v>
      </c>
      <c r="B78" s="19" t="s">
        <v>526</v>
      </c>
      <c r="C78" s="20">
        <v>215</v>
      </c>
      <c r="D78" s="21">
        <v>5.0599999999999996</v>
      </c>
      <c r="E78" s="22">
        <v>7.3462134730056328E-3</v>
      </c>
      <c r="F78" s="23">
        <v>1.2999999999999999E-3</v>
      </c>
      <c r="G78" s="23">
        <v>1.0019498136484284E-3</v>
      </c>
      <c r="H78" s="23">
        <v>6.6000000000000005E-5</v>
      </c>
      <c r="I78" s="24">
        <v>1E-4</v>
      </c>
      <c r="J78" s="22">
        <v>989.11969999999997</v>
      </c>
      <c r="K78" s="23">
        <v>64.571610000000007</v>
      </c>
      <c r="L78" s="23">
        <v>5.3199999999999997E-2</v>
      </c>
      <c r="M78" s="24">
        <v>9.4000000000000004E-3</v>
      </c>
      <c r="N78" s="25">
        <v>7.4364861301808762</v>
      </c>
      <c r="O78" s="26">
        <v>1.4</v>
      </c>
      <c r="P78" s="28">
        <v>6.4557498595906067</v>
      </c>
      <c r="Q78" s="28">
        <v>0.42844720965613214</v>
      </c>
      <c r="R78" s="26">
        <v>150</v>
      </c>
      <c r="S78" s="21">
        <v>320</v>
      </c>
      <c r="T78" s="25">
        <v>6.4557498595906067</v>
      </c>
      <c r="U78" s="21">
        <v>0.42844720965613214</v>
      </c>
    </row>
    <row r="79" spans="1:21" s="2" customFormat="1" x14ac:dyDescent="0.25">
      <c r="A79" s="18" t="s">
        <v>527</v>
      </c>
      <c r="B79" s="19" t="s">
        <v>528</v>
      </c>
      <c r="C79" s="20">
        <v>107.6</v>
      </c>
      <c r="D79" s="21">
        <v>2.226</v>
      </c>
      <c r="E79" s="22">
        <v>1.0375125805008724E-2</v>
      </c>
      <c r="F79" s="23">
        <v>1.5E-3</v>
      </c>
      <c r="G79" s="23">
        <v>1.0037514020915239E-3</v>
      </c>
      <c r="H79" s="23">
        <v>5.1999999999999997E-5</v>
      </c>
      <c r="I79" s="24">
        <v>5.5693000000000001E-3</v>
      </c>
      <c r="J79" s="22">
        <v>959.69290000000001</v>
      </c>
      <c r="K79" s="23">
        <v>47.892539999999997</v>
      </c>
      <c r="L79" s="23">
        <v>7.4999999999999997E-2</v>
      </c>
      <c r="M79" s="24">
        <v>1.2999999999999999E-2</v>
      </c>
      <c r="N79" s="25">
        <v>10.486841336091441</v>
      </c>
      <c r="O79" s="26">
        <v>1.5</v>
      </c>
      <c r="P79" s="28">
        <v>6.4673520096584376</v>
      </c>
      <c r="Q79" s="28">
        <v>0.34123839754897989</v>
      </c>
      <c r="R79" s="26">
        <v>660</v>
      </c>
      <c r="S79" s="21">
        <v>320</v>
      </c>
      <c r="T79" s="25">
        <v>6.4673520096584376</v>
      </c>
      <c r="U79" s="21">
        <v>0.34123839754897989</v>
      </c>
    </row>
    <row r="80" spans="1:21" s="2" customFormat="1" x14ac:dyDescent="0.25">
      <c r="A80" s="18" t="s">
        <v>529</v>
      </c>
      <c r="B80" s="19" t="s">
        <v>530</v>
      </c>
      <c r="C80" s="20">
        <v>198</v>
      </c>
      <c r="D80" s="21">
        <v>4.26</v>
      </c>
      <c r="E80" s="22">
        <v>7.3809169366600607E-3</v>
      </c>
      <c r="F80" s="23">
        <v>5.8E-4</v>
      </c>
      <c r="G80" s="23">
        <v>1.0047943068103304E-3</v>
      </c>
      <c r="H80" s="23">
        <v>3.0000000000000001E-5</v>
      </c>
      <c r="I80" s="24">
        <v>1E-4</v>
      </c>
      <c r="J80" s="22">
        <v>986.19330000000002</v>
      </c>
      <c r="K80" s="23">
        <v>29.177320000000002</v>
      </c>
      <c r="L80" s="23">
        <v>5.33E-2</v>
      </c>
      <c r="M80" s="24">
        <v>4.4999999999999997E-3</v>
      </c>
      <c r="N80" s="25">
        <v>7.4714871872092763</v>
      </c>
      <c r="O80" s="26">
        <v>0.59</v>
      </c>
      <c r="P80" s="28">
        <v>6.474068260479485</v>
      </c>
      <c r="Q80" s="28">
        <v>0.1950981169351336</v>
      </c>
      <c r="R80" s="26">
        <v>190</v>
      </c>
      <c r="S80" s="21">
        <v>160</v>
      </c>
      <c r="T80" s="25">
        <v>6.474068260479485</v>
      </c>
      <c r="U80" s="21">
        <v>0.1950981169351336</v>
      </c>
    </row>
    <row r="81" spans="1:21" s="2" customFormat="1" x14ac:dyDescent="0.25">
      <c r="A81" s="18" t="s">
        <v>531</v>
      </c>
      <c r="B81" s="19" t="s">
        <v>532</v>
      </c>
      <c r="C81" s="20">
        <v>226</v>
      </c>
      <c r="D81" s="21">
        <v>5.58</v>
      </c>
      <c r="E81" s="22">
        <v>7.0503591087722256E-3</v>
      </c>
      <c r="F81" s="23">
        <v>4.8000000000000001E-4</v>
      </c>
      <c r="G81" s="23">
        <v>1.0070280850786872E-3</v>
      </c>
      <c r="H81" s="23">
        <v>2.5000000000000001E-5</v>
      </c>
      <c r="I81" s="24">
        <v>8.9542999999999998E-2</v>
      </c>
      <c r="J81" s="22">
        <v>987.16679999999997</v>
      </c>
      <c r="K81" s="23">
        <v>24.362459999999999</v>
      </c>
      <c r="L81" s="23">
        <v>5.0799999999999998E-2</v>
      </c>
      <c r="M81" s="24">
        <v>3.7000000000000002E-3</v>
      </c>
      <c r="N81" s="25">
        <v>7.1380457520637162</v>
      </c>
      <c r="O81" s="26">
        <v>0.48</v>
      </c>
      <c r="P81" s="28">
        <v>6.4884536499640104</v>
      </c>
      <c r="Q81" s="28">
        <v>0.16299937124692457</v>
      </c>
      <c r="R81" s="26">
        <v>120</v>
      </c>
      <c r="S81" s="21">
        <v>140</v>
      </c>
      <c r="T81" s="25">
        <v>6.4884536499640104</v>
      </c>
      <c r="U81" s="21">
        <v>0.16299937124692457</v>
      </c>
    </row>
    <row r="82" spans="1:21" s="2" customFormat="1" x14ac:dyDescent="0.25">
      <c r="A82" s="18" t="s">
        <v>533</v>
      </c>
      <c r="B82" s="19" t="s">
        <v>534</v>
      </c>
      <c r="C82" s="20">
        <v>115.4</v>
      </c>
      <c r="D82" s="21">
        <v>4.2</v>
      </c>
      <c r="E82" s="22">
        <v>7.6629692339455708E-3</v>
      </c>
      <c r="F82" s="23">
        <v>8.4999999999999995E-4</v>
      </c>
      <c r="G82" s="23">
        <v>1.0072842909638613E-3</v>
      </c>
      <c r="H82" s="23">
        <v>3.1000000000000001E-5</v>
      </c>
      <c r="I82" s="24">
        <v>0.10539999999999999</v>
      </c>
      <c r="J82" s="22">
        <v>981.35429999999997</v>
      </c>
      <c r="K82" s="23">
        <v>29.85474</v>
      </c>
      <c r="L82" s="23">
        <v>5.5199999999999999E-2</v>
      </c>
      <c r="M82" s="24">
        <v>6.1999999999999998E-3</v>
      </c>
      <c r="N82" s="25">
        <v>7.7559134580331781</v>
      </c>
      <c r="O82" s="26">
        <v>0.85</v>
      </c>
      <c r="P82" s="28">
        <v>6.4901035974604149</v>
      </c>
      <c r="Q82" s="28">
        <v>0.20406252948047066</v>
      </c>
      <c r="R82" s="26">
        <v>130</v>
      </c>
      <c r="S82" s="21">
        <v>210</v>
      </c>
      <c r="T82" s="25">
        <v>6.4901035974604149</v>
      </c>
      <c r="U82" s="21">
        <v>0.20406252948047066</v>
      </c>
    </row>
    <row r="83" spans="1:21" s="2" customFormat="1" x14ac:dyDescent="0.25">
      <c r="A83" s="18" t="s">
        <v>535</v>
      </c>
      <c r="B83" s="19" t="s">
        <v>536</v>
      </c>
      <c r="C83" s="20">
        <v>94.3</v>
      </c>
      <c r="D83" s="21">
        <v>5.75</v>
      </c>
      <c r="E83" s="22">
        <v>7.0244008965831255E-3</v>
      </c>
      <c r="F83" s="23">
        <v>9.3000000000000005E-4</v>
      </c>
      <c r="G83" s="23">
        <v>1.0072860737087019E-3</v>
      </c>
      <c r="H83" s="23">
        <v>3.4E-5</v>
      </c>
      <c r="I83" s="24">
        <v>2.4086E-2</v>
      </c>
      <c r="J83" s="22">
        <v>987.16679999999997</v>
      </c>
      <c r="K83" s="23">
        <v>33.132939999999998</v>
      </c>
      <c r="L83" s="23">
        <v>5.0599999999999999E-2</v>
      </c>
      <c r="M83" s="24">
        <v>6.8999999999999999E-3</v>
      </c>
      <c r="N83" s="25">
        <v>7.111856459733076</v>
      </c>
      <c r="O83" s="26">
        <v>0.94</v>
      </c>
      <c r="P83" s="28">
        <v>6.4901150782079799</v>
      </c>
      <c r="Q83" s="28">
        <v>0.22517507695210123</v>
      </c>
      <c r="R83" s="26">
        <v>0</v>
      </c>
      <c r="S83" s="21">
        <v>240</v>
      </c>
      <c r="T83" s="25">
        <v>6.4901150782079799</v>
      </c>
      <c r="U83" s="21">
        <v>0.22517507695210123</v>
      </c>
    </row>
    <row r="84" spans="1:21" s="2" customFormat="1" x14ac:dyDescent="0.25">
      <c r="A84" s="18" t="s">
        <v>537</v>
      </c>
      <c r="B84" s="19" t="s">
        <v>538</v>
      </c>
      <c r="C84" s="20">
        <v>173.3</v>
      </c>
      <c r="D84" s="21">
        <v>3.68</v>
      </c>
      <c r="E84" s="22">
        <v>7.7296645673727068E-3</v>
      </c>
      <c r="F84" s="23">
        <v>6.4999999999999997E-4</v>
      </c>
      <c r="G84" s="23">
        <v>1.0087415578334813E-3</v>
      </c>
      <c r="H84" s="23">
        <v>2.8E-5</v>
      </c>
      <c r="I84" s="24">
        <v>2.0129999999999999E-2</v>
      </c>
      <c r="J84" s="22">
        <v>979.43190000000004</v>
      </c>
      <c r="K84" s="23">
        <v>26.860029999999998</v>
      </c>
      <c r="L84" s="23">
        <v>5.5599999999999997E-2</v>
      </c>
      <c r="M84" s="24">
        <v>4.8999999999999998E-3</v>
      </c>
      <c r="N84" s="25">
        <v>7.8231585130913874</v>
      </c>
      <c r="O84" s="26">
        <v>0.66</v>
      </c>
      <c r="P84" s="28">
        <v>6.4994882833914804</v>
      </c>
      <c r="Q84" s="28">
        <v>0.18284597632613955</v>
      </c>
      <c r="R84" s="26">
        <v>250</v>
      </c>
      <c r="S84" s="21">
        <v>170</v>
      </c>
      <c r="T84" s="25">
        <v>6.4994882833914804</v>
      </c>
      <c r="U84" s="21">
        <v>0.18284597632613955</v>
      </c>
    </row>
    <row r="85" spans="1:21" s="2" customFormat="1" x14ac:dyDescent="0.25">
      <c r="A85" s="18" t="s">
        <v>539</v>
      </c>
      <c r="B85" s="19" t="s">
        <v>540</v>
      </c>
      <c r="C85" s="20">
        <v>111.9</v>
      </c>
      <c r="D85" s="21">
        <v>4.42</v>
      </c>
      <c r="E85" s="22">
        <v>7.3856546583105052E-3</v>
      </c>
      <c r="F85" s="23">
        <v>8.8999999999999995E-4</v>
      </c>
      <c r="G85" s="23">
        <v>1.0111304378608299E-3</v>
      </c>
      <c r="H85" s="23">
        <v>3.8000000000000002E-5</v>
      </c>
      <c r="I85" s="24">
        <v>1E-4</v>
      </c>
      <c r="J85" s="22">
        <v>980.3922</v>
      </c>
      <c r="K85" s="23">
        <v>36.524410000000003</v>
      </c>
      <c r="L85" s="23">
        <v>5.2999999999999999E-2</v>
      </c>
      <c r="M85" s="24">
        <v>7.0000000000000001E-3</v>
      </c>
      <c r="N85" s="25">
        <v>7.476265442806401</v>
      </c>
      <c r="O85" s="26">
        <v>0.9</v>
      </c>
      <c r="P85" s="28">
        <v>6.5148724564487663</v>
      </c>
      <c r="Q85" s="28">
        <v>0.24959295249839278</v>
      </c>
      <c r="R85" s="26">
        <v>40</v>
      </c>
      <c r="S85" s="21">
        <v>230</v>
      </c>
      <c r="T85" s="25">
        <v>6.5148724564487663</v>
      </c>
      <c r="U85" s="21">
        <v>0.24959295249839278</v>
      </c>
    </row>
    <row r="86" spans="1:21" s="2" customFormat="1" x14ac:dyDescent="0.25">
      <c r="A86" s="18" t="s">
        <v>541</v>
      </c>
      <c r="B86" s="19" t="s">
        <v>542</v>
      </c>
      <c r="C86" s="20">
        <v>206</v>
      </c>
      <c r="D86" s="21">
        <v>3.97</v>
      </c>
      <c r="E86" s="22">
        <v>6.6202299625520529E-3</v>
      </c>
      <c r="F86" s="23">
        <v>5.1000000000000004E-4</v>
      </c>
      <c r="G86" s="23">
        <v>1.0112849001546742E-3</v>
      </c>
      <c r="H86" s="23">
        <v>2.5999999999999998E-5</v>
      </c>
      <c r="I86" s="24">
        <v>0.12017</v>
      </c>
      <c r="J86" s="22">
        <v>987.16679999999997</v>
      </c>
      <c r="K86" s="23">
        <v>25.336960000000001</v>
      </c>
      <c r="L86" s="23">
        <v>4.7500000000000001E-2</v>
      </c>
      <c r="M86" s="24">
        <v>3.7000000000000002E-3</v>
      </c>
      <c r="N86" s="25">
        <v>6.7040004860680913</v>
      </c>
      <c r="O86" s="26">
        <v>0.51</v>
      </c>
      <c r="P86" s="28">
        <v>6.5158671785004163</v>
      </c>
      <c r="Q86" s="28">
        <v>0.16998257287404062</v>
      </c>
      <c r="R86" s="26">
        <v>0</v>
      </c>
      <c r="S86" s="21">
        <v>140</v>
      </c>
      <c r="T86" s="25">
        <v>6.5158671785004163</v>
      </c>
      <c r="U86" s="21">
        <v>0.16998257287404062</v>
      </c>
    </row>
    <row r="87" spans="1:21" s="2" customFormat="1" x14ac:dyDescent="0.25">
      <c r="A87" s="18" t="s">
        <v>543</v>
      </c>
      <c r="B87" s="19" t="s">
        <v>544</v>
      </c>
      <c r="C87" s="20">
        <v>112.6</v>
      </c>
      <c r="D87" s="21">
        <v>4.92</v>
      </c>
      <c r="E87" s="22">
        <v>8.1013714933544593E-3</v>
      </c>
      <c r="F87" s="23">
        <v>1.6000000000000001E-3</v>
      </c>
      <c r="G87" s="23">
        <v>1.0135020015595853E-3</v>
      </c>
      <c r="H87" s="23">
        <v>5.7000000000000003E-5</v>
      </c>
      <c r="I87" s="24">
        <v>1E-4</v>
      </c>
      <c r="J87" s="22">
        <v>971.81730000000005</v>
      </c>
      <c r="K87" s="23">
        <v>53.832450000000001</v>
      </c>
      <c r="L87" s="23">
        <v>5.8000000000000003E-2</v>
      </c>
      <c r="M87" s="24">
        <v>1.2999999999999999E-2</v>
      </c>
      <c r="N87" s="25">
        <v>8.197847650853225</v>
      </c>
      <c r="O87" s="26">
        <v>1.6</v>
      </c>
      <c r="P87" s="28">
        <v>6.53014507758874</v>
      </c>
      <c r="Q87" s="28">
        <v>0.37787794822062865</v>
      </c>
      <c r="R87" s="26">
        <v>150</v>
      </c>
      <c r="S87" s="21">
        <v>420</v>
      </c>
      <c r="T87" s="25">
        <v>6.53014507758874</v>
      </c>
      <c r="U87" s="21">
        <v>0.37787794822062865</v>
      </c>
    </row>
    <row r="88" spans="1:21" s="2" customFormat="1" x14ac:dyDescent="0.25">
      <c r="A88" s="18" t="s">
        <v>545</v>
      </c>
      <c r="B88" s="19" t="s">
        <v>546</v>
      </c>
      <c r="C88" s="20">
        <v>112.8</v>
      </c>
      <c r="D88" s="21">
        <v>2.1960000000000002</v>
      </c>
      <c r="E88" s="22">
        <v>6.7907497507742635E-3</v>
      </c>
      <c r="F88" s="23">
        <v>7.2000000000000005E-4</v>
      </c>
      <c r="G88" s="23">
        <v>1.0138542217057456E-3</v>
      </c>
      <c r="H88" s="23">
        <v>3.4999999999999997E-5</v>
      </c>
      <c r="I88" s="24">
        <v>0.13342999999999999</v>
      </c>
      <c r="J88" s="22">
        <v>983.28420000000006</v>
      </c>
      <c r="K88" s="23">
        <v>33.839669999999998</v>
      </c>
      <c r="L88" s="23">
        <v>4.8599999999999997E-2</v>
      </c>
      <c r="M88" s="24">
        <v>5.5999999999999999E-3</v>
      </c>
      <c r="N88" s="25">
        <v>6.8760949600632539</v>
      </c>
      <c r="O88" s="26">
        <v>0.73</v>
      </c>
      <c r="P88" s="28">
        <v>6.5324133352510927</v>
      </c>
      <c r="Q88" s="28">
        <v>0.2295363294474761</v>
      </c>
      <c r="R88" s="26">
        <v>0</v>
      </c>
      <c r="S88" s="21">
        <v>210</v>
      </c>
      <c r="T88" s="25">
        <v>6.5324133352510927</v>
      </c>
      <c r="U88" s="21">
        <v>0.2295363294474761</v>
      </c>
    </row>
    <row r="89" spans="1:21" s="2" customFormat="1" x14ac:dyDescent="0.25">
      <c r="A89" s="18" t="s">
        <v>547</v>
      </c>
      <c r="B89" s="19" t="s">
        <v>548</v>
      </c>
      <c r="C89" s="20">
        <v>313</v>
      </c>
      <c r="D89" s="21">
        <v>2.879</v>
      </c>
      <c r="E89" s="22">
        <v>6.8895841573648371E-3</v>
      </c>
      <c r="F89" s="23">
        <v>4.8999999999999998E-4</v>
      </c>
      <c r="G89" s="23">
        <v>1.0160661039952945E-3</v>
      </c>
      <c r="H89" s="23">
        <v>2.1999999999999999E-5</v>
      </c>
      <c r="I89" s="24">
        <v>0.19783000000000001</v>
      </c>
      <c r="J89" s="22">
        <v>980.3922</v>
      </c>
      <c r="K89" s="23">
        <v>21.145710000000001</v>
      </c>
      <c r="L89" s="23">
        <v>4.9200000000000001E-2</v>
      </c>
      <c r="M89" s="24">
        <v>3.3999999999999998E-3</v>
      </c>
      <c r="N89" s="25">
        <v>6.975828722485967</v>
      </c>
      <c r="O89" s="26">
        <v>0.49</v>
      </c>
      <c r="P89" s="28">
        <v>6.5466575872625867</v>
      </c>
      <c r="Q89" s="28">
        <v>0.14399010287748668</v>
      </c>
      <c r="R89" s="26">
        <v>90</v>
      </c>
      <c r="S89" s="21">
        <v>140</v>
      </c>
      <c r="T89" s="25">
        <v>6.5466575872625867</v>
      </c>
      <c r="U89" s="21">
        <v>0.14399010287748668</v>
      </c>
    </row>
    <row r="90" spans="1:21" s="2" customFormat="1" x14ac:dyDescent="0.25">
      <c r="A90" s="18" t="s">
        <v>549</v>
      </c>
      <c r="B90" s="19" t="s">
        <v>550</v>
      </c>
      <c r="C90" s="20">
        <v>152.19999999999999</v>
      </c>
      <c r="D90" s="21">
        <v>3.25</v>
      </c>
      <c r="E90" s="22">
        <v>6.8239268634910349E-3</v>
      </c>
      <c r="F90" s="23">
        <v>6.3000000000000003E-4</v>
      </c>
      <c r="G90" s="23">
        <v>1.0167155343210332E-3</v>
      </c>
      <c r="H90" s="23">
        <v>3.1000000000000001E-5</v>
      </c>
      <c r="I90" s="24">
        <v>1.8647E-2</v>
      </c>
      <c r="J90" s="22">
        <v>980.3922</v>
      </c>
      <c r="K90" s="23">
        <v>29.796230000000001</v>
      </c>
      <c r="L90" s="23">
        <v>4.87E-2</v>
      </c>
      <c r="M90" s="24">
        <v>4.7000000000000002E-3</v>
      </c>
      <c r="N90" s="25">
        <v>6.9095750636112792</v>
      </c>
      <c r="O90" s="26">
        <v>0.64</v>
      </c>
      <c r="P90" s="28">
        <v>6.5508398333279132</v>
      </c>
      <c r="Q90" s="28">
        <v>0.20287060378199065</v>
      </c>
      <c r="R90" s="26">
        <v>20</v>
      </c>
      <c r="S90" s="21">
        <v>180</v>
      </c>
      <c r="T90" s="25">
        <v>6.5508398333279132</v>
      </c>
      <c r="U90" s="21">
        <v>0.20287060378199065</v>
      </c>
    </row>
    <row r="91" spans="1:21" s="2" customFormat="1" x14ac:dyDescent="0.25">
      <c r="A91" s="18" t="s">
        <v>551</v>
      </c>
      <c r="B91" s="19" t="s">
        <v>552</v>
      </c>
      <c r="C91" s="20">
        <v>98.9</v>
      </c>
      <c r="D91" s="21">
        <v>5.34</v>
      </c>
      <c r="E91" s="22">
        <v>7.8238439793819822E-3</v>
      </c>
      <c r="F91" s="23">
        <v>1E-3</v>
      </c>
      <c r="G91" s="23">
        <v>1.0173726051387888E-3</v>
      </c>
      <c r="H91" s="23">
        <v>3.8000000000000002E-5</v>
      </c>
      <c r="I91" s="24">
        <v>1E-4</v>
      </c>
      <c r="J91" s="22">
        <v>970.87379999999996</v>
      </c>
      <c r="K91" s="23">
        <v>35.818640000000002</v>
      </c>
      <c r="L91" s="23">
        <v>5.5800000000000002E-2</v>
      </c>
      <c r="M91" s="24">
        <v>7.9000000000000008E-3</v>
      </c>
      <c r="N91" s="25">
        <v>7.9181065992010096</v>
      </c>
      <c r="O91" s="26">
        <v>1</v>
      </c>
      <c r="P91" s="28">
        <v>6.5550712803992166</v>
      </c>
      <c r="Q91" s="28">
        <v>0.25079529584425148</v>
      </c>
      <c r="R91" s="26">
        <v>90</v>
      </c>
      <c r="S91" s="21">
        <v>260</v>
      </c>
      <c r="T91" s="25">
        <v>6.5550712803992166</v>
      </c>
      <c r="U91" s="21">
        <v>0.25079529584425148</v>
      </c>
    </row>
    <row r="92" spans="1:21" s="2" customFormat="1" x14ac:dyDescent="0.25">
      <c r="A92" s="18" t="s">
        <v>553</v>
      </c>
      <c r="B92" s="19" t="s">
        <v>554</v>
      </c>
      <c r="C92" s="20">
        <v>117.5</v>
      </c>
      <c r="D92" s="21">
        <v>6.27</v>
      </c>
      <c r="E92" s="22">
        <v>8.7157876631896464E-3</v>
      </c>
      <c r="F92" s="23">
        <v>1.8E-3</v>
      </c>
      <c r="G92" s="23">
        <v>1.0200207547201856E-3</v>
      </c>
      <c r="H92" s="23">
        <v>6.6000000000000005E-5</v>
      </c>
      <c r="I92" s="24">
        <v>0.16170999999999999</v>
      </c>
      <c r="J92" s="22">
        <v>960.61479999999995</v>
      </c>
      <c r="K92" s="23">
        <v>60.903530000000003</v>
      </c>
      <c r="L92" s="23">
        <v>6.2E-2</v>
      </c>
      <c r="M92" s="24">
        <v>1.4E-2</v>
      </c>
      <c r="N92" s="25">
        <v>8.8168904763533593</v>
      </c>
      <c r="O92" s="26">
        <v>1.8</v>
      </c>
      <c r="P92" s="28">
        <v>6.5721249768721712</v>
      </c>
      <c r="Q92" s="28">
        <v>0.43334110446245577</v>
      </c>
      <c r="R92" s="26">
        <v>260</v>
      </c>
      <c r="S92" s="21">
        <v>410</v>
      </c>
      <c r="T92" s="25">
        <v>6.5721249768721712</v>
      </c>
      <c r="U92" s="21">
        <v>0.43334110446245577</v>
      </c>
    </row>
    <row r="93" spans="1:21" s="2" customFormat="1" x14ac:dyDescent="0.25">
      <c r="A93" s="18" t="s">
        <v>555</v>
      </c>
      <c r="B93" s="19" t="s">
        <v>556</v>
      </c>
      <c r="C93" s="20">
        <v>125</v>
      </c>
      <c r="D93" s="21">
        <v>2.593</v>
      </c>
      <c r="E93" s="22">
        <v>1.1529761225170236E-2</v>
      </c>
      <c r="F93" s="23">
        <v>1.6999999999999999E-3</v>
      </c>
      <c r="G93" s="23">
        <v>1.0202357036772636E-3</v>
      </c>
      <c r="H93" s="23">
        <v>5.7000000000000003E-5</v>
      </c>
      <c r="I93" s="24">
        <v>6.1112E-2</v>
      </c>
      <c r="J93" s="22">
        <v>935.45370000000003</v>
      </c>
      <c r="K93" s="23">
        <v>49.879199999999997</v>
      </c>
      <c r="L93" s="23">
        <v>8.2000000000000003E-2</v>
      </c>
      <c r="M93" s="24">
        <v>1.2E-2</v>
      </c>
      <c r="N93" s="25">
        <v>11.647244150442866</v>
      </c>
      <c r="O93" s="26">
        <v>1.7</v>
      </c>
      <c r="P93" s="28">
        <v>6.5735092147770953</v>
      </c>
      <c r="Q93" s="28">
        <v>0.36585536366576299</v>
      </c>
      <c r="R93" s="26">
        <v>990</v>
      </c>
      <c r="S93" s="21">
        <v>300</v>
      </c>
      <c r="T93" s="25">
        <v>6.5735092147770953</v>
      </c>
      <c r="U93" s="21">
        <v>0.36585536366576299</v>
      </c>
    </row>
    <row r="94" spans="1:21" s="2" customFormat="1" x14ac:dyDescent="0.25">
      <c r="A94" s="18" t="s">
        <v>557</v>
      </c>
      <c r="B94" s="19" t="s">
        <v>558</v>
      </c>
      <c r="C94" s="20">
        <v>438</v>
      </c>
      <c r="D94" s="21">
        <v>2.2799999999999998</v>
      </c>
      <c r="E94" s="22">
        <v>7.1942610053723141E-3</v>
      </c>
      <c r="F94" s="23">
        <v>4.6000000000000001E-4</v>
      </c>
      <c r="G94" s="23">
        <v>1.0215493375480555E-3</v>
      </c>
      <c r="H94" s="23">
        <v>2.0000000000000002E-5</v>
      </c>
      <c r="I94" s="24">
        <v>1.9751999999999999E-2</v>
      </c>
      <c r="J94" s="22">
        <v>972.76260000000002</v>
      </c>
      <c r="K94" s="23">
        <v>18.925339999999998</v>
      </c>
      <c r="L94" s="23">
        <v>5.11E-2</v>
      </c>
      <c r="M94" s="24">
        <v>3.3999999999999998E-3</v>
      </c>
      <c r="N94" s="25">
        <v>7.2832164211509385</v>
      </c>
      <c r="O94" s="26">
        <v>0.46</v>
      </c>
      <c r="P94" s="28">
        <v>6.5819688064582467</v>
      </c>
      <c r="Q94" s="28">
        <v>0.13117975269046522</v>
      </c>
      <c r="R94" s="26">
        <v>170</v>
      </c>
      <c r="S94" s="21">
        <v>130</v>
      </c>
      <c r="T94" s="25">
        <v>6.5819688064582467</v>
      </c>
      <c r="U94" s="21">
        <v>0.13117975269046522</v>
      </c>
    </row>
    <row r="95" spans="1:21" s="2" customFormat="1" x14ac:dyDescent="0.25">
      <c r="A95" s="18" t="s">
        <v>559</v>
      </c>
      <c r="B95" s="19" t="s">
        <v>560</v>
      </c>
      <c r="C95" s="20">
        <v>166.2</v>
      </c>
      <c r="D95" s="21">
        <v>3.9</v>
      </c>
      <c r="E95" s="22">
        <v>7.6521528498058704E-3</v>
      </c>
      <c r="F95" s="23">
        <v>6.7000000000000002E-4</v>
      </c>
      <c r="G95" s="23">
        <v>1.0244208442673486E-3</v>
      </c>
      <c r="H95" s="23">
        <v>3.1999999999999999E-5</v>
      </c>
      <c r="I95" s="24">
        <v>7.5273999999999994E-2</v>
      </c>
      <c r="J95" s="22">
        <v>966.18359999999996</v>
      </c>
      <c r="K95" s="23">
        <v>29.872340000000001</v>
      </c>
      <c r="L95" s="23">
        <v>5.4199999999999998E-2</v>
      </c>
      <c r="M95" s="24">
        <v>5.1000000000000004E-3</v>
      </c>
      <c r="N95" s="25">
        <v>7.7450075027862351</v>
      </c>
      <c r="O95" s="26">
        <v>0.68</v>
      </c>
      <c r="P95" s="28">
        <v>6.6004608110523852</v>
      </c>
      <c r="Q95" s="28">
        <v>0.20854422363704311</v>
      </c>
      <c r="R95" s="26">
        <v>190</v>
      </c>
      <c r="S95" s="21">
        <v>170</v>
      </c>
      <c r="T95" s="25">
        <v>6.6004608110523852</v>
      </c>
      <c r="U95" s="21">
        <v>0.20854422363704311</v>
      </c>
    </row>
    <row r="96" spans="1:21" s="2" customFormat="1" x14ac:dyDescent="0.25">
      <c r="A96" s="18" t="s">
        <v>561</v>
      </c>
      <c r="B96" s="19" t="s">
        <v>562</v>
      </c>
      <c r="C96" s="20">
        <v>127.2</v>
      </c>
      <c r="D96" s="21">
        <v>4.3899999999999997</v>
      </c>
      <c r="E96" s="22">
        <v>9.6031768463229038E-3</v>
      </c>
      <c r="F96" s="23">
        <v>1.6000000000000001E-3</v>
      </c>
      <c r="G96" s="23">
        <v>1.024707867742336E-3</v>
      </c>
      <c r="H96" s="23">
        <v>7.7000000000000001E-5</v>
      </c>
      <c r="I96" s="24">
        <v>1E-4</v>
      </c>
      <c r="J96" s="22">
        <v>948.76660000000004</v>
      </c>
      <c r="K96" s="23">
        <v>69.312169999999995</v>
      </c>
      <c r="L96" s="23">
        <v>6.8000000000000005E-2</v>
      </c>
      <c r="M96" s="24">
        <v>1.4999999999999999E-2</v>
      </c>
      <c r="N96" s="25">
        <v>9.7102966100619366</v>
      </c>
      <c r="O96" s="26">
        <v>1.6</v>
      </c>
      <c r="P96" s="28">
        <v>6.6023091894697306</v>
      </c>
      <c r="Q96" s="28">
        <v>0.49929494398506596</v>
      </c>
      <c r="R96" s="26">
        <v>420</v>
      </c>
      <c r="S96" s="21">
        <v>390</v>
      </c>
      <c r="T96" s="25">
        <v>6.6023091894697306</v>
      </c>
      <c r="U96" s="21">
        <v>0.49929494398506596</v>
      </c>
    </row>
    <row r="97" spans="1:21" s="2" customFormat="1" x14ac:dyDescent="0.25">
      <c r="A97" s="18" t="s">
        <v>563</v>
      </c>
      <c r="B97" s="19" t="s">
        <v>564</v>
      </c>
      <c r="C97" s="20">
        <v>252</v>
      </c>
      <c r="D97" s="21">
        <v>3.33</v>
      </c>
      <c r="E97" s="22">
        <v>6.2912503544818024E-3</v>
      </c>
      <c r="F97" s="23">
        <v>5.4000000000000001E-4</v>
      </c>
      <c r="G97" s="23">
        <v>1.0304508894924957E-3</v>
      </c>
      <c r="H97" s="23">
        <v>2.9E-5</v>
      </c>
      <c r="I97" s="24">
        <v>7.0553000000000005E-2</v>
      </c>
      <c r="J97" s="22">
        <v>972.76260000000002</v>
      </c>
      <c r="K97" s="23">
        <v>27.441749999999999</v>
      </c>
      <c r="L97" s="23">
        <v>4.4299999999999999E-2</v>
      </c>
      <c r="M97" s="24">
        <v>3.8999999999999998E-3</v>
      </c>
      <c r="N97" s="25">
        <v>6.3719004841241738</v>
      </c>
      <c r="O97" s="26">
        <v>0.54</v>
      </c>
      <c r="P97" s="28">
        <v>6.6392930824428991</v>
      </c>
      <c r="Q97" s="28">
        <v>0.19009391883631868</v>
      </c>
      <c r="R97" s="26">
        <v>0</v>
      </c>
      <c r="S97" s="21">
        <v>150</v>
      </c>
      <c r="T97" s="25">
        <v>6.6392930824428991</v>
      </c>
      <c r="U97" s="21">
        <v>0.19009391883631868</v>
      </c>
    </row>
    <row r="98" spans="1:21" s="2" customFormat="1" x14ac:dyDescent="0.25">
      <c r="A98" s="18" t="s">
        <v>565</v>
      </c>
      <c r="B98" s="19" t="s">
        <v>566</v>
      </c>
      <c r="C98" s="20">
        <v>89.6</v>
      </c>
      <c r="D98" s="21">
        <v>3.22</v>
      </c>
      <c r="E98" s="22">
        <v>6.897582741237915E-3</v>
      </c>
      <c r="F98" s="23">
        <v>1.1000000000000001E-3</v>
      </c>
      <c r="G98" s="23">
        <v>1.0340597027109766E-3</v>
      </c>
      <c r="H98" s="23">
        <v>4.3000000000000002E-5</v>
      </c>
      <c r="I98" s="24">
        <v>5.5025999999999999E-3</v>
      </c>
      <c r="J98" s="22">
        <v>964.3202</v>
      </c>
      <c r="K98" s="23">
        <v>39.986269999999998</v>
      </c>
      <c r="L98" s="23">
        <v>4.8399999999999999E-2</v>
      </c>
      <c r="M98" s="24">
        <v>8.0000000000000002E-3</v>
      </c>
      <c r="N98" s="25">
        <v>6.9838996622573193</v>
      </c>
      <c r="O98" s="26">
        <v>1.1000000000000001</v>
      </c>
      <c r="P98" s="28">
        <v>6.6625329976293921</v>
      </c>
      <c r="Q98" s="28">
        <v>0.2844250959112713</v>
      </c>
      <c r="R98" s="26">
        <v>0</v>
      </c>
      <c r="S98" s="21">
        <v>270</v>
      </c>
      <c r="T98" s="25">
        <v>6.6625329976293921</v>
      </c>
      <c r="U98" s="21">
        <v>0.2844250959112713</v>
      </c>
    </row>
    <row r="99" spans="1:21" s="2" customFormat="1" x14ac:dyDescent="0.25">
      <c r="A99" s="18" t="s">
        <v>567</v>
      </c>
      <c r="B99" s="19" t="s">
        <v>568</v>
      </c>
      <c r="C99" s="20">
        <v>121.5</v>
      </c>
      <c r="D99" s="21">
        <v>5.52</v>
      </c>
      <c r="E99" s="22">
        <v>7.5945176340213123E-3</v>
      </c>
      <c r="F99" s="23">
        <v>7.2999999999999996E-4</v>
      </c>
      <c r="G99" s="23">
        <v>1.0377666992762435E-3</v>
      </c>
      <c r="H99" s="23">
        <v>3.6000000000000001E-5</v>
      </c>
      <c r="I99" s="24">
        <v>0.24715000000000001</v>
      </c>
      <c r="J99" s="22">
        <v>955.10979999999995</v>
      </c>
      <c r="K99" s="23">
        <v>32.840449999999997</v>
      </c>
      <c r="L99" s="23">
        <v>5.3100000000000001E-2</v>
      </c>
      <c r="M99" s="24">
        <v>4.7000000000000002E-3</v>
      </c>
      <c r="N99" s="25">
        <v>7.6868930325074514</v>
      </c>
      <c r="O99" s="26">
        <v>0.73</v>
      </c>
      <c r="P99" s="28">
        <v>6.6864051034315022</v>
      </c>
      <c r="Q99" s="28">
        <v>0.23334037131256805</v>
      </c>
      <c r="R99" s="26">
        <v>230</v>
      </c>
      <c r="S99" s="21">
        <v>180</v>
      </c>
      <c r="T99" s="25">
        <v>6.6864051034315022</v>
      </c>
      <c r="U99" s="21">
        <v>0.23334037131256805</v>
      </c>
    </row>
    <row r="100" spans="1:21" s="2" customFormat="1" x14ac:dyDescent="0.25">
      <c r="A100" s="18" t="s">
        <v>569</v>
      </c>
      <c r="B100" s="19" t="s">
        <v>570</v>
      </c>
      <c r="C100" s="20">
        <v>106.4</v>
      </c>
      <c r="D100" s="21">
        <v>3.89</v>
      </c>
      <c r="E100" s="22">
        <v>7.6890733032336329E-3</v>
      </c>
      <c r="F100" s="23">
        <v>9.2000000000000003E-4</v>
      </c>
      <c r="G100" s="23">
        <v>1.0389479066073015E-3</v>
      </c>
      <c r="H100" s="23">
        <v>3.6999999999999998E-5</v>
      </c>
      <c r="I100" s="24">
        <v>5.4955999999999998E-3</v>
      </c>
      <c r="J100" s="22">
        <v>953.28880000000004</v>
      </c>
      <c r="K100" s="23">
        <v>33.624110000000002</v>
      </c>
      <c r="L100" s="23">
        <v>5.3699999999999998E-2</v>
      </c>
      <c r="M100" s="24">
        <v>6.8999999999999999E-3</v>
      </c>
      <c r="N100" s="25">
        <v>7.7822332144646262</v>
      </c>
      <c r="O100" s="26">
        <v>0.95</v>
      </c>
      <c r="P100" s="28">
        <v>6.6940117566989379</v>
      </c>
      <c r="Q100" s="28">
        <v>0.24337531827512143</v>
      </c>
      <c r="R100" s="26">
        <v>70</v>
      </c>
      <c r="S100" s="21">
        <v>230</v>
      </c>
      <c r="T100" s="25">
        <v>6.6940117566989379</v>
      </c>
      <c r="U100" s="21">
        <v>0.24337531827512143</v>
      </c>
    </row>
    <row r="101" spans="1:21" s="2" customFormat="1" x14ac:dyDescent="0.25">
      <c r="A101" s="18" t="s">
        <v>571</v>
      </c>
      <c r="B101" s="19" t="s">
        <v>572</v>
      </c>
      <c r="C101" s="20">
        <v>131.4</v>
      </c>
      <c r="D101" s="21">
        <v>4.0970000000000004</v>
      </c>
      <c r="E101" s="22">
        <v>8.0747062163782808E-3</v>
      </c>
      <c r="F101" s="23">
        <v>8.0000000000000004E-4</v>
      </c>
      <c r="G101" s="23">
        <v>1.0425201828119235E-3</v>
      </c>
      <c r="H101" s="23">
        <v>3.0000000000000001E-5</v>
      </c>
      <c r="I101" s="24">
        <v>2.5211999999999999E-3</v>
      </c>
      <c r="J101" s="22">
        <v>946.96969999999999</v>
      </c>
      <c r="K101" s="23">
        <v>26.902550000000002</v>
      </c>
      <c r="L101" s="23">
        <v>5.62E-2</v>
      </c>
      <c r="M101" s="24">
        <v>5.5999999999999999E-3</v>
      </c>
      <c r="N101" s="25">
        <v>8.1709730381713968</v>
      </c>
      <c r="O101" s="26">
        <v>0.83</v>
      </c>
      <c r="P101" s="28">
        <v>6.7170161871916916</v>
      </c>
      <c r="Q101" s="28">
        <v>0.19682676500553015</v>
      </c>
      <c r="R101" s="26">
        <v>250</v>
      </c>
      <c r="S101" s="21">
        <v>190</v>
      </c>
      <c r="T101" s="25">
        <v>6.7170161871916916</v>
      </c>
      <c r="U101" s="21">
        <v>0.19682676500553015</v>
      </c>
    </row>
    <row r="102" spans="1:21" s="2" customFormat="1" x14ac:dyDescent="0.25">
      <c r="A102" s="18" t="s">
        <v>573</v>
      </c>
      <c r="B102" s="19" t="s">
        <v>574</v>
      </c>
      <c r="C102" s="20">
        <v>108.7</v>
      </c>
      <c r="D102" s="21">
        <v>2.87</v>
      </c>
      <c r="E102" s="22">
        <v>7.6022327543284664E-3</v>
      </c>
      <c r="F102" s="23">
        <v>9.6000000000000002E-4</v>
      </c>
      <c r="G102" s="23">
        <v>1.0547111325012182E-3</v>
      </c>
      <c r="H102" s="23">
        <v>4.1E-5</v>
      </c>
      <c r="I102" s="24">
        <v>1.1433E-2</v>
      </c>
      <c r="J102" s="22">
        <v>940.73379999999997</v>
      </c>
      <c r="K102" s="23">
        <v>36.284179999999999</v>
      </c>
      <c r="L102" s="23">
        <v>5.2299999999999999E-2</v>
      </c>
      <c r="M102" s="24">
        <v>6.3E-3</v>
      </c>
      <c r="N102" s="25">
        <v>7.6946724991105588</v>
      </c>
      <c r="O102" s="26">
        <v>0.96</v>
      </c>
      <c r="P102" s="28">
        <v>6.7955217759745254</v>
      </c>
      <c r="Q102" s="28">
        <v>0.26770337223069735</v>
      </c>
      <c r="R102" s="26">
        <v>10</v>
      </c>
      <c r="S102" s="21">
        <v>200</v>
      </c>
      <c r="T102" s="25">
        <v>6.7955217759745254</v>
      </c>
      <c r="U102" s="21">
        <v>0.26770337223069735</v>
      </c>
    </row>
    <row r="103" spans="1:21" s="2" customFormat="1" x14ac:dyDescent="0.25">
      <c r="A103" s="18" t="s">
        <v>575</v>
      </c>
      <c r="B103" s="19" t="s">
        <v>576</v>
      </c>
      <c r="C103" s="20">
        <v>257</v>
      </c>
      <c r="D103" s="21">
        <v>2.4729999999999999</v>
      </c>
      <c r="E103" s="22">
        <v>7.3472000130396344E-3</v>
      </c>
      <c r="F103" s="23">
        <v>5.4000000000000001E-4</v>
      </c>
      <c r="G103" s="23">
        <v>1.1199766463771965E-3</v>
      </c>
      <c r="H103" s="23">
        <v>2.5000000000000001E-5</v>
      </c>
      <c r="I103" s="24">
        <v>1E-4</v>
      </c>
      <c r="J103" s="22">
        <v>891.26559999999995</v>
      </c>
      <c r="K103" s="23">
        <v>19.85886</v>
      </c>
      <c r="L103" s="23">
        <v>4.7600000000000003E-2</v>
      </c>
      <c r="M103" s="24">
        <v>4.1000000000000003E-3</v>
      </c>
      <c r="N103" s="25">
        <v>7.4374811467651352</v>
      </c>
      <c r="O103" s="26">
        <v>0.55000000000000004</v>
      </c>
      <c r="P103" s="28">
        <v>7.2157933306692339</v>
      </c>
      <c r="Q103" s="28">
        <v>0.16508547480389488</v>
      </c>
      <c r="R103" s="26">
        <v>0</v>
      </c>
      <c r="S103" s="21">
        <v>140</v>
      </c>
      <c r="T103" s="25">
        <v>7.2157933306692339</v>
      </c>
      <c r="U103" s="21">
        <v>0.16508547480389488</v>
      </c>
    </row>
    <row r="104" spans="1:21" s="2" customFormat="1" x14ac:dyDescent="0.25">
      <c r="A104" s="18" t="s">
        <v>577</v>
      </c>
      <c r="B104" s="19" t="s">
        <v>578</v>
      </c>
      <c r="C104" s="20">
        <v>114</v>
      </c>
      <c r="D104" s="21">
        <v>6.15</v>
      </c>
      <c r="E104" s="22">
        <v>1.7549784594309528E-2</v>
      </c>
      <c r="F104" s="23">
        <v>2.3999999999999998E-3</v>
      </c>
      <c r="G104" s="23">
        <v>2.1223382279902392E-3</v>
      </c>
      <c r="H104" s="23">
        <v>4.0000000000000002E-4</v>
      </c>
      <c r="I104" s="24">
        <v>0.48163</v>
      </c>
      <c r="J104" s="22">
        <v>462.96300000000002</v>
      </c>
      <c r="K104" s="23">
        <v>85.733879999999999</v>
      </c>
      <c r="L104" s="23">
        <v>0.06</v>
      </c>
      <c r="M104" s="24">
        <v>0.01</v>
      </c>
      <c r="N104" s="25">
        <v>17.675961885573987</v>
      </c>
      <c r="O104" s="26">
        <v>2.4</v>
      </c>
      <c r="P104" s="28">
        <v>13.666973406689998</v>
      </c>
      <c r="Q104" s="28">
        <v>2.5352747210667883</v>
      </c>
      <c r="R104" s="26">
        <v>410</v>
      </c>
      <c r="S104" s="21">
        <v>330</v>
      </c>
      <c r="T104" s="25">
        <v>13.666973406689998</v>
      </c>
      <c r="U104" s="21">
        <v>2.5352747210667883</v>
      </c>
    </row>
    <row r="105" spans="1:21" s="2" customFormat="1" x14ac:dyDescent="0.25">
      <c r="A105" s="18" t="s">
        <v>579</v>
      </c>
      <c r="B105" s="19" t="s">
        <v>580</v>
      </c>
      <c r="C105" s="20">
        <v>119.7</v>
      </c>
      <c r="D105" s="21">
        <v>3.85</v>
      </c>
      <c r="E105" s="22">
        <v>2.2895917607309996E-2</v>
      </c>
      <c r="F105" s="23">
        <v>1.4E-3</v>
      </c>
      <c r="G105" s="23">
        <v>3.5048849674290672E-3</v>
      </c>
      <c r="H105" s="23">
        <v>6.3999999999999997E-5</v>
      </c>
      <c r="I105" s="24">
        <v>1E-4</v>
      </c>
      <c r="J105" s="22">
        <v>284.98149999999998</v>
      </c>
      <c r="K105" s="23">
        <v>5.197724</v>
      </c>
      <c r="L105" s="23">
        <v>4.7399999999999998E-2</v>
      </c>
      <c r="M105" s="24">
        <v>2.8999999999999998E-3</v>
      </c>
      <c r="N105" s="25">
        <v>22.999989305606832</v>
      </c>
      <c r="O105" s="26">
        <v>1.4</v>
      </c>
      <c r="P105" s="28">
        <v>22.5544378538766</v>
      </c>
      <c r="Q105" s="28">
        <v>0.41923624001098048</v>
      </c>
      <c r="R105" s="26">
        <v>20</v>
      </c>
      <c r="S105" s="21">
        <v>110</v>
      </c>
      <c r="T105" s="25">
        <v>22.5544378538766</v>
      </c>
      <c r="U105" s="21">
        <v>0.41923624001098048</v>
      </c>
    </row>
    <row r="106" spans="1:21" s="2" customFormat="1" x14ac:dyDescent="0.25">
      <c r="A106" s="18" t="s">
        <v>581</v>
      </c>
      <c r="B106" s="19" t="s">
        <v>582</v>
      </c>
      <c r="C106" s="20">
        <v>494</v>
      </c>
      <c r="D106" s="21">
        <v>1.458</v>
      </c>
      <c r="E106" s="22">
        <v>2.407609226482877E-2</v>
      </c>
      <c r="F106" s="23">
        <v>6.3000000000000003E-4</v>
      </c>
      <c r="G106" s="23">
        <v>3.8059876107687796E-3</v>
      </c>
      <c r="H106" s="23">
        <v>5.1E-5</v>
      </c>
      <c r="I106" s="24">
        <v>0.23891000000000001</v>
      </c>
      <c r="J106" s="22">
        <v>262.95030000000003</v>
      </c>
      <c r="K106" s="23">
        <v>3.5262859999999998</v>
      </c>
      <c r="L106" s="23">
        <v>4.5900000000000003E-2</v>
      </c>
      <c r="M106" s="24">
        <v>1.1999999999999999E-3</v>
      </c>
      <c r="N106" s="25">
        <v>24.171534375333486</v>
      </c>
      <c r="O106" s="26">
        <v>0.62</v>
      </c>
      <c r="P106" s="28">
        <v>24.488400740613912</v>
      </c>
      <c r="Q106" s="28">
        <v>0.3300961137859118</v>
      </c>
      <c r="R106" s="26">
        <v>0</v>
      </c>
      <c r="S106" s="21">
        <v>54</v>
      </c>
      <c r="T106" s="25">
        <v>24.488400740613912</v>
      </c>
      <c r="U106" s="21">
        <v>0.3300961137859118</v>
      </c>
    </row>
    <row r="107" spans="1:21" s="2" customFormat="1" x14ac:dyDescent="0.25">
      <c r="A107" s="18" t="s">
        <v>583</v>
      </c>
      <c r="B107" s="19" t="s">
        <v>584</v>
      </c>
      <c r="C107" s="20">
        <v>2210</v>
      </c>
      <c r="D107" s="21">
        <v>6.34</v>
      </c>
      <c r="E107" s="22">
        <v>3.4263406802611418E-2</v>
      </c>
      <c r="F107" s="23">
        <v>7.5000000000000002E-4</v>
      </c>
      <c r="G107" s="23">
        <v>5.2761765286799545E-3</v>
      </c>
      <c r="H107" s="23">
        <v>9.7999999999999997E-5</v>
      </c>
      <c r="I107" s="24">
        <v>0.61733000000000005</v>
      </c>
      <c r="J107" s="22">
        <v>189.4298</v>
      </c>
      <c r="K107" s="23">
        <v>3.5165980000000001</v>
      </c>
      <c r="L107" s="23">
        <v>4.7120000000000002E-2</v>
      </c>
      <c r="M107" s="24">
        <v>8.4999999999999995E-4</v>
      </c>
      <c r="N107" s="25">
        <v>34.228589383991739</v>
      </c>
      <c r="O107" s="26">
        <v>0.74</v>
      </c>
      <c r="P107" s="28">
        <v>33.923005807207176</v>
      </c>
      <c r="Q107" s="28">
        <v>0.62969500477197804</v>
      </c>
      <c r="R107" s="26">
        <v>60</v>
      </c>
      <c r="S107" s="21">
        <v>40</v>
      </c>
      <c r="T107" s="25">
        <v>33.923005807207176</v>
      </c>
      <c r="U107" s="21">
        <v>0.62969500477197804</v>
      </c>
    </row>
    <row r="108" spans="1:21" s="2" customFormat="1" x14ac:dyDescent="0.25">
      <c r="A108" s="18" t="s">
        <v>585</v>
      </c>
      <c r="B108" s="19" t="s">
        <v>586</v>
      </c>
      <c r="C108" s="20">
        <v>488</v>
      </c>
      <c r="D108" s="21">
        <v>2.86</v>
      </c>
      <c r="E108" s="22">
        <v>3.8806248485748887E-2</v>
      </c>
      <c r="F108" s="23">
        <v>2.2000000000000001E-3</v>
      </c>
      <c r="G108" s="23">
        <v>5.9030619097943937E-3</v>
      </c>
      <c r="H108" s="23">
        <v>3.3E-4</v>
      </c>
      <c r="I108" s="24">
        <v>0.91437999999999997</v>
      </c>
      <c r="J108" s="22">
        <v>169.2047</v>
      </c>
      <c r="K108" s="23">
        <v>9.4479799999999994</v>
      </c>
      <c r="L108" s="23">
        <v>4.7699999999999999E-2</v>
      </c>
      <c r="M108" s="24">
        <v>2E-3</v>
      </c>
      <c r="N108" s="25">
        <v>38.681448705348807</v>
      </c>
      <c r="O108" s="26">
        <v>2.2000000000000002</v>
      </c>
      <c r="P108" s="28">
        <v>37.941705747036949</v>
      </c>
      <c r="Q108" s="28">
        <v>2.1165481569797508</v>
      </c>
      <c r="R108" s="26">
        <v>125</v>
      </c>
      <c r="S108" s="21">
        <v>70</v>
      </c>
      <c r="T108" s="25">
        <v>37.941705747036949</v>
      </c>
      <c r="U108" s="21">
        <v>2.1165481569797508</v>
      </c>
    </row>
    <row r="109" spans="1:21" s="2" customFormat="1" x14ac:dyDescent="0.25">
      <c r="A109" s="18" t="s">
        <v>587</v>
      </c>
      <c r="B109" s="19" t="s">
        <v>588</v>
      </c>
      <c r="C109" s="20">
        <v>4260</v>
      </c>
      <c r="D109" s="21">
        <v>11.18</v>
      </c>
      <c r="E109" s="22">
        <v>4.0677584265997713E-2</v>
      </c>
      <c r="F109" s="23">
        <v>7.3999999999999999E-4</v>
      </c>
      <c r="G109" s="23">
        <v>6.2678777857410051E-3</v>
      </c>
      <c r="H109" s="23">
        <v>1.1E-4</v>
      </c>
      <c r="I109" s="24">
        <v>0.75512000000000001</v>
      </c>
      <c r="J109" s="22">
        <v>159.4896</v>
      </c>
      <c r="K109" s="23">
        <v>2.7980640000000001</v>
      </c>
      <c r="L109" s="23">
        <v>4.709E-2</v>
      </c>
      <c r="M109" s="24">
        <v>5.9999999999999995E-4</v>
      </c>
      <c r="N109" s="25">
        <v>40.510057746290663</v>
      </c>
      <c r="O109" s="26">
        <v>0.72</v>
      </c>
      <c r="P109" s="28">
        <v>40.279235045304688</v>
      </c>
      <c r="Q109" s="28">
        <v>0.70582613911924652</v>
      </c>
      <c r="R109" s="26">
        <v>54</v>
      </c>
      <c r="S109" s="21">
        <v>28</v>
      </c>
      <c r="T109" s="25">
        <v>40.279235045304688</v>
      </c>
      <c r="U109" s="21">
        <v>0.70582613911924652</v>
      </c>
    </row>
    <row r="110" spans="1:21" s="2" customFormat="1" x14ac:dyDescent="0.25">
      <c r="A110" s="18" t="s">
        <v>589</v>
      </c>
      <c r="B110" s="19" t="s">
        <v>590</v>
      </c>
      <c r="C110" s="20">
        <v>931</v>
      </c>
      <c r="D110" s="21">
        <v>3.47</v>
      </c>
      <c r="E110" s="22">
        <v>4.6077340230454622E-2</v>
      </c>
      <c r="F110" s="23">
        <v>8.8999999999999995E-4</v>
      </c>
      <c r="G110" s="23">
        <v>6.9813051568321516E-3</v>
      </c>
      <c r="H110" s="23">
        <v>9.1000000000000003E-5</v>
      </c>
      <c r="I110" s="24">
        <v>0.46961000000000003</v>
      </c>
      <c r="J110" s="22">
        <v>143.0615</v>
      </c>
      <c r="K110" s="23">
        <v>1.86246</v>
      </c>
      <c r="L110" s="23">
        <v>4.7890000000000002E-2</v>
      </c>
      <c r="M110" s="24">
        <v>8.0999999999999996E-4</v>
      </c>
      <c r="N110" s="25">
        <v>45.768150311635161</v>
      </c>
      <c r="O110" s="26">
        <v>0.87</v>
      </c>
      <c r="P110" s="28">
        <v>44.848017245126449</v>
      </c>
      <c r="Q110" s="28">
        <v>0.58431641430845993</v>
      </c>
      <c r="R110" s="26">
        <v>91</v>
      </c>
      <c r="S110" s="21">
        <v>37</v>
      </c>
      <c r="T110" s="25">
        <v>44.848017245126449</v>
      </c>
      <c r="U110" s="21">
        <v>0.58431641430845993</v>
      </c>
    </row>
    <row r="111" spans="1:21" s="2" customFormat="1" x14ac:dyDescent="0.25">
      <c r="A111" s="18" t="s">
        <v>591</v>
      </c>
      <c r="B111" s="19" t="s">
        <v>592</v>
      </c>
      <c r="C111" s="20">
        <v>351</v>
      </c>
      <c r="D111" s="21">
        <v>0.64900000000000002</v>
      </c>
      <c r="E111" s="22">
        <v>5.2772672925936834E-2</v>
      </c>
      <c r="F111" s="23">
        <v>1.2999999999999999E-3</v>
      </c>
      <c r="G111" s="23">
        <v>7.8951686208506011E-3</v>
      </c>
      <c r="H111" s="23">
        <v>1E-4</v>
      </c>
      <c r="I111" s="24">
        <v>0.36903999999999998</v>
      </c>
      <c r="J111" s="22">
        <v>126.42230000000001</v>
      </c>
      <c r="K111" s="23">
        <v>1.5982590000000001</v>
      </c>
      <c r="L111" s="23">
        <v>4.8500000000000001E-2</v>
      </c>
      <c r="M111" s="24">
        <v>1.1000000000000001E-3</v>
      </c>
      <c r="N111" s="25">
        <v>52.250266380217319</v>
      </c>
      <c r="O111" s="26">
        <v>1.3</v>
      </c>
      <c r="P111" s="28">
        <v>50.695663863265899</v>
      </c>
      <c r="Q111" s="28">
        <v>0.64313752752301623</v>
      </c>
      <c r="R111" s="26">
        <v>114</v>
      </c>
      <c r="S111" s="21">
        <v>50</v>
      </c>
      <c r="T111" s="25">
        <v>50.695663863265899</v>
      </c>
      <c r="U111" s="21">
        <v>0.64313752752301623</v>
      </c>
    </row>
    <row r="112" spans="1:21" s="2" customFormat="1" x14ac:dyDescent="0.25">
      <c r="A112" s="18" t="s">
        <v>593</v>
      </c>
      <c r="B112" s="19" t="s">
        <v>594</v>
      </c>
      <c r="C112" s="20">
        <v>90</v>
      </c>
      <c r="D112" s="21">
        <v>2.38</v>
      </c>
      <c r="E112" s="22">
        <v>0.24603935017618553</v>
      </c>
      <c r="F112" s="23">
        <v>6.4999999999999997E-3</v>
      </c>
      <c r="G112" s="23">
        <v>3.4936365944403081E-2</v>
      </c>
      <c r="H112" s="23">
        <v>5.1000000000000004E-4</v>
      </c>
      <c r="I112" s="24">
        <v>0.11166</v>
      </c>
      <c r="J112" s="22">
        <v>28.604120000000002</v>
      </c>
      <c r="K112" s="23">
        <v>0.41727979999999998</v>
      </c>
      <c r="L112" s="23">
        <v>5.11E-2</v>
      </c>
      <c r="M112" s="24">
        <v>1.5E-3</v>
      </c>
      <c r="N112" s="25">
        <v>223.48996806439084</v>
      </c>
      <c r="O112" s="26">
        <v>5.3</v>
      </c>
      <c r="P112" s="28">
        <v>221.36949329834061</v>
      </c>
      <c r="Q112" s="28">
        <v>3.2215954002289902</v>
      </c>
      <c r="R112" s="26">
        <v>223</v>
      </c>
      <c r="S112" s="21">
        <v>65</v>
      </c>
      <c r="T112" s="25">
        <v>221.36949329834061</v>
      </c>
      <c r="U112" s="21">
        <v>3.2215954002289902</v>
      </c>
    </row>
    <row r="113" spans="1:21" s="2" customFormat="1" x14ac:dyDescent="0.25">
      <c r="A113" s="18" t="s">
        <v>595</v>
      </c>
      <c r="B113" s="19" t="s">
        <v>596</v>
      </c>
      <c r="C113" s="20">
        <v>263</v>
      </c>
      <c r="D113" s="21">
        <v>2.2829999999999999</v>
      </c>
      <c r="E113" s="22">
        <v>4.714254646733778</v>
      </c>
      <c r="F113" s="23">
        <v>4.3999999999999997E-2</v>
      </c>
      <c r="G113" s="23">
        <v>0.31710742853295382</v>
      </c>
      <c r="H113" s="23">
        <v>2.5999999999999999E-3</v>
      </c>
      <c r="I113" s="24">
        <v>0.61314999999999997</v>
      </c>
      <c r="J113" s="22">
        <v>3.1565660000000002</v>
      </c>
      <c r="K113" s="23">
        <v>2.5906160000000001E-2</v>
      </c>
      <c r="L113" s="23">
        <v>0.10786999999999999</v>
      </c>
      <c r="M113" s="24">
        <v>8.7000000000000001E-4</v>
      </c>
      <c r="N113" s="25">
        <v>1770.8548318234741</v>
      </c>
      <c r="O113" s="26">
        <v>7.8</v>
      </c>
      <c r="P113" s="28">
        <v>1775.5873655084374</v>
      </c>
      <c r="Q113" s="28">
        <v>14.758559995456466</v>
      </c>
      <c r="R113" s="26">
        <v>1761</v>
      </c>
      <c r="S113" s="21">
        <v>15</v>
      </c>
      <c r="T113" s="25">
        <v>1761</v>
      </c>
      <c r="U113" s="21">
        <v>15</v>
      </c>
    </row>
    <row r="115" spans="1:21" x14ac:dyDescent="0.25">
      <c r="A115" s="29" t="s">
        <v>791</v>
      </c>
    </row>
    <row r="116" spans="1:21" x14ac:dyDescent="0.25">
      <c r="A116" s="86" t="s">
        <v>792</v>
      </c>
    </row>
  </sheetData>
  <autoFilter ref="A3:U113">
    <sortState ref="A3:U112">
      <sortCondition ref="P2:P112"/>
    </sortState>
  </autoFilter>
  <mergeCells count="4">
    <mergeCell ref="A2:D2"/>
    <mergeCell ref="E2:L2"/>
    <mergeCell ref="N2:S2"/>
    <mergeCell ref="T2:U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DS01a-MAJOR ELEMENT GEOCHEM</vt:lpstr>
      <vt:lpstr>DS01b-TRACE ELEMENT GEOCHEM</vt:lpstr>
      <vt:lpstr>DS02a_U-Pb GD01 (Ncs120)</vt:lpstr>
      <vt:lpstr>DS02b_U-Pb GD02 (Ncs229)</vt:lpstr>
      <vt:lpstr>DS02c_U-Pb GD03 (Ncs225)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2021-12-15T20:03:38Z</dcterms:modified>
</cp:coreProperties>
</file>